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6180"/>
  </bookViews>
  <sheets>
    <sheet name="FYE 20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S20" i="1"/>
  <c r="AI31"/>
  <c r="AJ31" s="1"/>
  <c r="AI30"/>
  <c r="AJ30" s="1"/>
  <c r="AF43"/>
  <c r="AF24"/>
  <c r="AF26" s="1"/>
  <c r="J45"/>
  <c r="J48" s="1"/>
  <c r="P43"/>
  <c r="O43"/>
  <c r="N43"/>
  <c r="M43"/>
  <c r="L43"/>
  <c r="K43"/>
  <c r="J43"/>
  <c r="I43"/>
  <c r="H43"/>
  <c r="P24"/>
  <c r="O24"/>
  <c r="O26" s="1"/>
  <c r="N24"/>
  <c r="N26" s="1"/>
  <c r="M24"/>
  <c r="L24"/>
  <c r="K24"/>
  <c r="J24"/>
  <c r="J26" s="1"/>
  <c r="I24"/>
  <c r="I26" s="1"/>
  <c r="H24"/>
  <c r="H26" s="1"/>
  <c r="P12"/>
  <c r="O12"/>
  <c r="N12"/>
  <c r="M12"/>
  <c r="L12"/>
  <c r="K12"/>
  <c r="J12"/>
  <c r="I12"/>
  <c r="H12"/>
  <c r="U15"/>
  <c r="AG43"/>
  <c r="AG24"/>
  <c r="AG26" s="1"/>
  <c r="AI19"/>
  <c r="AG12"/>
  <c r="AE43"/>
  <c r="AD43"/>
  <c r="AC43"/>
  <c r="AB43"/>
  <c r="AE24"/>
  <c r="AE26" s="1"/>
  <c r="AD24"/>
  <c r="AD26" s="1"/>
  <c r="AC24"/>
  <c r="AC26" s="1"/>
  <c r="AB24"/>
  <c r="AB26" s="1"/>
  <c r="AE12"/>
  <c r="AD12"/>
  <c r="AC12"/>
  <c r="AB12"/>
  <c r="Q24"/>
  <c r="Q43"/>
  <c r="U31"/>
  <c r="U30"/>
  <c r="U32"/>
  <c r="AI32"/>
  <c r="Z43"/>
  <c r="Z24"/>
  <c r="Z26" s="1"/>
  <c r="Z12"/>
  <c r="R43"/>
  <c r="R24"/>
  <c r="R26" s="1"/>
  <c r="AF45" l="1"/>
  <c r="AF48" s="1"/>
  <c r="AF52" s="1"/>
  <c r="I45"/>
  <c r="I48" s="1"/>
  <c r="I52" s="1"/>
  <c r="AG45"/>
  <c r="AG48" s="1"/>
  <c r="AG52" s="1"/>
  <c r="P45"/>
  <c r="P48" s="1"/>
  <c r="P52" s="1"/>
  <c r="O45"/>
  <c r="O48" s="1"/>
  <c r="O52" s="1"/>
  <c r="N45"/>
  <c r="N48" s="1"/>
  <c r="N52" s="1"/>
  <c r="H45"/>
  <c r="H48" s="1"/>
  <c r="H52" s="1"/>
  <c r="P26"/>
  <c r="K45"/>
  <c r="K48" s="1"/>
  <c r="K52" s="1"/>
  <c r="L52"/>
  <c r="J52"/>
  <c r="L26"/>
  <c r="K26"/>
  <c r="M26"/>
  <c r="M45"/>
  <c r="M48" s="1"/>
  <c r="M52" s="1"/>
  <c r="AE45"/>
  <c r="AE48" s="1"/>
  <c r="AE52" s="1"/>
  <c r="L45"/>
  <c r="L48" s="1"/>
  <c r="AD45"/>
  <c r="AD48" s="1"/>
  <c r="AD52" s="1"/>
  <c r="AC45"/>
  <c r="AC48" s="1"/>
  <c r="AC52" s="1"/>
  <c r="Q45"/>
  <c r="Q48" s="1"/>
  <c r="Q52" s="1"/>
  <c r="Q26"/>
  <c r="AB45"/>
  <c r="AB48" s="1"/>
  <c r="AB52" s="1"/>
  <c r="AJ32"/>
  <c r="R45"/>
  <c r="R48" s="1"/>
  <c r="R52" s="1"/>
  <c r="Z45"/>
  <c r="Z48" s="1"/>
  <c r="Z52" s="1"/>
  <c r="AA12"/>
  <c r="AI41" l="1"/>
  <c r="U41"/>
  <c r="AI20"/>
  <c r="U20"/>
  <c r="S43"/>
  <c r="AI42"/>
  <c r="AI15"/>
  <c r="G43"/>
  <c r="F43"/>
  <c r="G24"/>
  <c r="G26" s="1"/>
  <c r="F24"/>
  <c r="F26" s="1"/>
  <c r="G12"/>
  <c r="F12"/>
  <c r="Y43"/>
  <c r="X43"/>
  <c r="Y24"/>
  <c r="Y26" s="1"/>
  <c r="X24"/>
  <c r="X26" s="1"/>
  <c r="X12"/>
  <c r="AA43"/>
  <c r="AA24"/>
  <c r="AA26" s="1"/>
  <c r="AJ20" l="1"/>
  <c r="AJ41"/>
  <c r="G45"/>
  <c r="G48" s="1"/>
  <c r="G52" s="1"/>
  <c r="F45"/>
  <c r="F48" s="1"/>
  <c r="F52" s="1"/>
  <c r="Y45"/>
  <c r="Y48" s="1"/>
  <c r="Y52" s="1"/>
  <c r="X45"/>
  <c r="X48" s="1"/>
  <c r="X52" s="1"/>
  <c r="AA45"/>
  <c r="S24"/>
  <c r="W43"/>
  <c r="V43"/>
  <c r="E43"/>
  <c r="T43"/>
  <c r="AI40"/>
  <c r="U40"/>
  <c r="AI39"/>
  <c r="U39"/>
  <c r="AI38"/>
  <c r="U38"/>
  <c r="AI37"/>
  <c r="U37"/>
  <c r="AI36"/>
  <c r="U36"/>
  <c r="AI35"/>
  <c r="U35"/>
  <c r="AI34"/>
  <c r="U34"/>
  <c r="AI33"/>
  <c r="U33"/>
  <c r="AI29"/>
  <c r="U29"/>
  <c r="W24"/>
  <c r="V24"/>
  <c r="T24"/>
  <c r="E24"/>
  <c r="AI23"/>
  <c r="U23"/>
  <c r="AH22"/>
  <c r="AI22" s="1"/>
  <c r="U22"/>
  <c r="AI21"/>
  <c r="U21"/>
  <c r="U19"/>
  <c r="AI18"/>
  <c r="U18"/>
  <c r="V15"/>
  <c r="W12"/>
  <c r="V10"/>
  <c r="S10"/>
  <c r="E10"/>
  <c r="E12" s="1"/>
  <c r="AI9"/>
  <c r="AH8"/>
  <c r="AI8" s="1"/>
  <c r="T8"/>
  <c r="T10" s="1"/>
  <c r="AH7"/>
  <c r="AI7" s="1"/>
  <c r="U7"/>
  <c r="AJ7" s="1"/>
  <c r="AJ18" l="1"/>
  <c r="AA48"/>
  <c r="AA52" s="1"/>
  <c r="AJ19"/>
  <c r="AJ29"/>
  <c r="U8"/>
  <c r="AJ8" s="1"/>
  <c r="S45"/>
  <c r="S48" s="1"/>
  <c r="S52" s="1"/>
  <c r="U42"/>
  <c r="AJ42" s="1"/>
  <c r="U9"/>
  <c r="AJ9" s="1"/>
  <c r="E45"/>
  <c r="E48" s="1"/>
  <c r="E52" s="1"/>
  <c r="AJ22"/>
  <c r="AJ21"/>
  <c r="AH24"/>
  <c r="AH26" s="1"/>
  <c r="AJ34"/>
  <c r="AJ33"/>
  <c r="AJ39"/>
  <c r="AJ38"/>
  <c r="AH43"/>
  <c r="W45"/>
  <c r="W48" s="1"/>
  <c r="W52" s="1"/>
  <c r="T45"/>
  <c r="T48" s="1"/>
  <c r="T52" s="1"/>
  <c r="AJ37"/>
  <c r="V45"/>
  <c r="V48" s="1"/>
  <c r="AJ36"/>
  <c r="AJ35"/>
  <c r="AJ23"/>
  <c r="V26"/>
  <c r="AH10"/>
  <c r="AI10" s="1"/>
  <c r="AI24"/>
  <c r="AI26" s="1"/>
  <c r="AJ40"/>
  <c r="U10"/>
  <c r="AJ10" s="1"/>
  <c r="AI43"/>
  <c r="AJ15"/>
  <c r="T26"/>
  <c r="E26"/>
  <c r="W26"/>
  <c r="U48" l="1"/>
  <c r="U43"/>
  <c r="U24"/>
  <c r="U26" s="1"/>
  <c r="S26"/>
  <c r="AH45"/>
  <c r="AH48" s="1"/>
  <c r="AH52" s="1"/>
  <c r="AJ43"/>
  <c r="AJ24"/>
  <c r="AI45"/>
  <c r="AI48" s="1"/>
  <c r="AI52" s="1"/>
  <c r="U52" l="1"/>
  <c r="U45"/>
  <c r="AJ45"/>
  <c r="AJ48" s="1"/>
  <c r="AJ52" s="1"/>
  <c r="AJ26"/>
</calcChain>
</file>

<file path=xl/comments1.xml><?xml version="1.0" encoding="utf-8"?>
<comments xmlns="http://schemas.openxmlformats.org/spreadsheetml/2006/main">
  <authors>
    <author>tfloyd</author>
    <author>Charles P. Cox</author>
  </authors>
  <commentList>
    <comment ref="T8" authorId="0">
      <text>
        <r>
          <rPr>
            <b/>
            <sz val="9"/>
            <color indexed="81"/>
            <rFont val="Tahoma"/>
            <family val="2"/>
          </rPr>
          <t>tfloyd:</t>
        </r>
        <r>
          <rPr>
            <sz val="9"/>
            <color indexed="81"/>
            <rFont val="Tahoma"/>
            <family val="2"/>
          </rPr>
          <t xml:space="preserve">
$100,000 Mosaic transfer to GF.  Remaining is cash balance from FB rollforward as of 7.30.12 - noting no major cash inflow or outflow expected through 9.30.12 besides the $800,000 EDA to be reimbursed.  Currently paid out of Mosaic cash balance.</t>
        </r>
      </text>
    </comment>
    <comment ref="T9" authorId="0">
      <text>
        <r>
          <rPr>
            <b/>
            <sz val="9"/>
            <color indexed="81"/>
            <rFont val="Tahoma"/>
            <family val="2"/>
          </rPr>
          <t>tfloyd:</t>
        </r>
        <r>
          <rPr>
            <sz val="9"/>
            <color indexed="81"/>
            <rFont val="Tahoma"/>
            <family val="2"/>
          </rPr>
          <t xml:space="preserve">
Property Management $24,400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tfloyd:</t>
        </r>
        <r>
          <rPr>
            <sz val="9"/>
            <color indexed="81"/>
            <rFont val="Tahoma"/>
            <family val="2"/>
          </rPr>
          <t xml:space="preserve">
Transfer out to GF</t>
        </r>
      </text>
    </comment>
    <comment ref="T23" authorId="1">
      <text>
        <r>
          <rPr>
            <b/>
            <sz val="8"/>
            <color indexed="81"/>
            <rFont val="Tahoma"/>
            <family val="2"/>
          </rPr>
          <t>Charles P. Cox:</t>
        </r>
        <r>
          <rPr>
            <sz val="8"/>
            <color indexed="81"/>
            <rFont val="Tahoma"/>
            <family val="2"/>
          </rPr>
          <t xml:space="preserve">
Tranfer from special revenue to general fund for admin expenes per Mosaic agreement.</t>
        </r>
      </text>
    </comment>
    <comment ref="AH42" authorId="1">
      <text>
        <r>
          <rPr>
            <b/>
            <sz val="8"/>
            <color indexed="81"/>
            <rFont val="Tahoma"/>
            <family val="2"/>
          </rPr>
          <t>Charles P. Cox:</t>
        </r>
        <r>
          <rPr>
            <sz val="8"/>
            <color indexed="81"/>
            <rFont val="Tahoma"/>
            <family val="2"/>
          </rPr>
          <t xml:space="preserve">
Tranfer from special revenue to general fund for admin expenses per Mosaic agreement. </t>
        </r>
      </text>
    </comment>
  </commentList>
</comments>
</file>

<file path=xl/sharedStrings.xml><?xml version="1.0" encoding="utf-8"?>
<sst xmlns="http://schemas.openxmlformats.org/spreadsheetml/2006/main" count="93" uniqueCount="71">
  <si>
    <t>Commerce Park Pretreatment Facility</t>
  </si>
  <si>
    <t>Corridor Group</t>
  </si>
  <si>
    <t>General Fund - Other</t>
  </si>
  <si>
    <t>Life Sync</t>
  </si>
  <si>
    <t>Broadband</t>
  </si>
  <si>
    <t>Total Estimated General Fund</t>
  </si>
  <si>
    <t>Mosaic Award</t>
  </si>
  <si>
    <t>Total Estimated Special Revenue</t>
  </si>
  <si>
    <t>TOTAL ESTIMATED ALL FUNDS</t>
  </si>
  <si>
    <t>Total Grant Award</t>
  </si>
  <si>
    <t>Cash Carryforward as of 9/30/11</t>
  </si>
  <si>
    <t>Plus Estimated Revenue as of 9/30/12</t>
  </si>
  <si>
    <t>Less Estimated Expense as of 9/30/12</t>
  </si>
  <si>
    <t>Estimated Cash Carryforward as of 9/30/12</t>
  </si>
  <si>
    <t>Estimated Revenue</t>
  </si>
  <si>
    <t xml:space="preserve">EDA Proceeds </t>
  </si>
  <si>
    <t xml:space="preserve">Interest Income </t>
  </si>
  <si>
    <t>Misc. Income</t>
  </si>
  <si>
    <t>Mosaic Income</t>
  </si>
  <si>
    <t xml:space="preserve">Transfer In </t>
  </si>
  <si>
    <t>Total Estimated Revenue</t>
  </si>
  <si>
    <t>Total Fund Balance CF &amp; Estimated Revenue</t>
  </si>
  <si>
    <t>Appropriations</t>
  </si>
  <si>
    <t xml:space="preserve">Landscaping and Grounds </t>
  </si>
  <si>
    <t>Property Management Fees</t>
  </si>
  <si>
    <t>Utilities</t>
  </si>
  <si>
    <t>Insurance Expense</t>
  </si>
  <si>
    <t>Repairs and Maintenance</t>
  </si>
  <si>
    <t>Advertising</t>
  </si>
  <si>
    <t xml:space="preserve">Property Taxes </t>
  </si>
  <si>
    <t xml:space="preserve">Grant Expenses - Mosaic </t>
  </si>
  <si>
    <t>Grant Expenses - EDA</t>
  </si>
  <si>
    <t>Capital Outlay</t>
  </si>
  <si>
    <t xml:space="preserve">Transfers Out </t>
  </si>
  <si>
    <t>Total Appropriations</t>
  </si>
  <si>
    <t>Total Estimated Revenue Over (Under) Appropriations</t>
  </si>
  <si>
    <t>Fund Balance Carryforward and Estimated</t>
  </si>
  <si>
    <t>Revenue Over (Under) Appropriations</t>
  </si>
  <si>
    <t>EDA Grant - FYE 2012</t>
  </si>
  <si>
    <t>Mosaic Appropriation</t>
  </si>
  <si>
    <t>Mosaic Funds to be Awarded / Appropriatied</t>
  </si>
  <si>
    <t>Other Mosaic Activity &amp;</t>
  </si>
  <si>
    <t>IDA Marketing</t>
  </si>
  <si>
    <t>Incubator</t>
  </si>
  <si>
    <t>IDA Commerce Park Expansion</t>
  </si>
  <si>
    <t>Administrative Fee Supplement</t>
  </si>
  <si>
    <t>Transfers Out - EDC</t>
  </si>
  <si>
    <t>Tech River</t>
  </si>
  <si>
    <t>Commerce Park</t>
  </si>
  <si>
    <t>City of Wauchula - CRA</t>
  </si>
  <si>
    <t xml:space="preserve">Rental Income </t>
  </si>
  <si>
    <t>Meeting Security</t>
  </si>
  <si>
    <t>Professional Fees</t>
  </si>
  <si>
    <t>EDA Grant -  FYE 2015</t>
  </si>
  <si>
    <t>Florida Hospital Relocation</t>
  </si>
  <si>
    <t>Project Housing</t>
  </si>
  <si>
    <t>Fiscal Years Grant Expenditures estimated through 9/30/16</t>
  </si>
  <si>
    <t>Grant Award Available for FY 2017</t>
  </si>
  <si>
    <t>Estimated Fund Balance Carryforward as of 9/30/16</t>
  </si>
  <si>
    <t>Bees and Botanicals</t>
  </si>
  <si>
    <t>EDA Grant - FYE 2016</t>
  </si>
  <si>
    <t>Debut Development</t>
  </si>
  <si>
    <t>Stream to Sea</t>
  </si>
  <si>
    <t>Peace River Paddle Sports</t>
  </si>
  <si>
    <t>EDA Grant - FYE 2017 "Applied For"</t>
  </si>
  <si>
    <t>Incubator - Capital Improvements</t>
  </si>
  <si>
    <t>Spec Building 7</t>
  </si>
  <si>
    <t>Water/Sewer Will Duke Extension</t>
  </si>
  <si>
    <t>Water/Sewer Martin Luther King  Extension</t>
  </si>
  <si>
    <t>Florikan Expansion</t>
  </si>
  <si>
    <t>Project Olive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</si>
</sst>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49" fontId="2" fillId="0" borderId="0" xfId="0" applyNumberFormat="1" applyFont="1" applyFill="1"/>
    <xf numFmtId="0" fontId="4" fillId="0" borderId="0" xfId="0" applyFont="1" applyFill="1"/>
    <xf numFmtId="49" fontId="2" fillId="0" borderId="0" xfId="0" applyNumberFormat="1" applyFont="1"/>
    <xf numFmtId="164" fontId="4" fillId="2" borderId="0" xfId="1" applyNumberFormat="1" applyFont="1" applyFill="1"/>
    <xf numFmtId="0" fontId="4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4" fillId="3" borderId="0" xfId="1" applyNumberFormat="1" applyFont="1" applyFill="1" applyAlignment="1">
      <alignment horizontal="center" wrapText="1"/>
    </xf>
    <xf numFmtId="164" fontId="4" fillId="2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2" fillId="3" borderId="1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165" fontId="2" fillId="0" borderId="0" xfId="2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2" fillId="3" borderId="0" xfId="1" applyNumberFormat="1" applyFont="1" applyFill="1" applyBorder="1" applyAlignment="1">
      <alignment horizontal="center" wrapText="1"/>
    </xf>
    <xf numFmtId="164" fontId="2" fillId="4" borderId="0" xfId="1" applyNumberFormat="1" applyFont="1" applyFill="1" applyBorder="1" applyAlignment="1">
      <alignment horizontal="center" wrapText="1"/>
    </xf>
    <xf numFmtId="164" fontId="2" fillId="2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164" fontId="5" fillId="3" borderId="0" xfId="1" applyNumberFormat="1" applyFont="1" applyFill="1"/>
    <xf numFmtId="164" fontId="5" fillId="4" borderId="0" xfId="1" applyNumberFormat="1" applyFont="1" applyFill="1" applyBorder="1" applyAlignment="1">
      <alignment horizontal="center" wrapText="1"/>
    </xf>
    <xf numFmtId="164" fontId="5" fillId="2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2" xfId="1" applyNumberFormat="1" applyFont="1" applyFill="1" applyBorder="1" applyAlignment="1">
      <alignment horizontal="center" wrapText="1"/>
    </xf>
    <xf numFmtId="164" fontId="5" fillId="0" borderId="2" xfId="1" applyNumberFormat="1" applyFont="1" applyBorder="1" applyAlignment="1">
      <alignment horizontal="center" wrapText="1"/>
    </xf>
    <xf numFmtId="164" fontId="5" fillId="3" borderId="2" xfId="1" applyNumberFormat="1" applyFont="1" applyFill="1" applyBorder="1"/>
    <xf numFmtId="164" fontId="5" fillId="4" borderId="2" xfId="1" applyNumberFormat="1" applyFont="1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wrapText="1"/>
    </xf>
    <xf numFmtId="49" fontId="2" fillId="0" borderId="0" xfId="0" applyNumberFormat="1" applyFont="1" applyFill="1" applyAlignment="1">
      <alignment horizontal="left"/>
    </xf>
    <xf numFmtId="41" fontId="5" fillId="0" borderId="0" xfId="1" applyNumberFormat="1" applyFont="1" applyFill="1"/>
    <xf numFmtId="41" fontId="5" fillId="0" borderId="0" xfId="1" applyNumberFormat="1" applyFont="1" applyFill="1" applyBorder="1"/>
    <xf numFmtId="41" fontId="5" fillId="3" borderId="0" xfId="1" applyNumberFormat="1" applyFont="1" applyFill="1" applyBorder="1"/>
    <xf numFmtId="41" fontId="5" fillId="5" borderId="0" xfId="1" applyNumberFormat="1" applyFont="1" applyFill="1"/>
    <xf numFmtId="164" fontId="5" fillId="0" borderId="0" xfId="1" applyNumberFormat="1" applyFont="1"/>
    <xf numFmtId="41" fontId="5" fillId="4" borderId="0" xfId="1" applyNumberFormat="1" applyFont="1" applyFill="1" applyBorder="1" applyAlignment="1">
      <alignment horizontal="center" wrapText="1"/>
    </xf>
    <xf numFmtId="41" fontId="5" fillId="2" borderId="0" xfId="1" applyNumberFormat="1" applyFont="1" applyFill="1" applyBorder="1" applyAlignment="1">
      <alignment horizontal="center"/>
    </xf>
    <xf numFmtId="41" fontId="5" fillId="0" borderId="0" xfId="1" applyNumberFormat="1" applyFont="1"/>
    <xf numFmtId="41" fontId="5" fillId="3" borderId="0" xfId="1" applyNumberFormat="1" applyFont="1" applyFill="1"/>
    <xf numFmtId="41" fontId="5" fillId="4" borderId="0" xfId="1" applyNumberFormat="1" applyFont="1" applyFill="1"/>
    <xf numFmtId="41" fontId="5" fillId="2" borderId="0" xfId="1" applyNumberFormat="1" applyFont="1" applyFill="1"/>
    <xf numFmtId="41" fontId="5" fillId="0" borderId="0" xfId="1" applyNumberFormat="1" applyFont="1" applyBorder="1"/>
    <xf numFmtId="41" fontId="5" fillId="0" borderId="4" xfId="1" applyNumberFormat="1" applyFont="1" applyBorder="1"/>
    <xf numFmtId="41" fontId="5" fillId="3" borderId="4" xfId="1" applyNumberFormat="1" applyFont="1" applyFill="1" applyBorder="1"/>
    <xf numFmtId="41" fontId="5" fillId="4" borderId="4" xfId="1" applyNumberFormat="1" applyFont="1" applyFill="1" applyBorder="1"/>
    <xf numFmtId="41" fontId="5" fillId="2" borderId="4" xfId="1" applyNumberFormat="1" applyFont="1" applyFill="1" applyBorder="1"/>
    <xf numFmtId="41" fontId="5" fillId="3" borderId="5" xfId="1" applyNumberFormat="1" applyFont="1" applyFill="1" applyBorder="1"/>
    <xf numFmtId="41" fontId="5" fillId="4" borderId="0" xfId="1" applyNumberFormat="1" applyFont="1" applyFill="1" applyBorder="1"/>
    <xf numFmtId="41" fontId="5" fillId="2" borderId="0" xfId="1" applyNumberFormat="1" applyFont="1" applyFill="1" applyBorder="1"/>
    <xf numFmtId="41" fontId="5" fillId="0" borderId="5" xfId="1" applyNumberFormat="1" applyFont="1" applyBorder="1"/>
    <xf numFmtId="41" fontId="5" fillId="0" borderId="2" xfId="1" applyNumberFormat="1" applyFont="1" applyBorder="1"/>
    <xf numFmtId="41" fontId="5" fillId="4" borderId="5" xfId="1" applyNumberFormat="1" applyFont="1" applyFill="1" applyBorder="1"/>
    <xf numFmtId="41" fontId="5" fillId="2" borderId="5" xfId="1" applyNumberFormat="1" applyFont="1" applyFill="1" applyBorder="1"/>
    <xf numFmtId="164" fontId="2" fillId="0" borderId="0" xfId="1" applyNumberFormat="1" applyFont="1" applyBorder="1"/>
    <xf numFmtId="41" fontId="2" fillId="0" borderId="6" xfId="1" applyNumberFormat="1" applyFont="1" applyBorder="1"/>
    <xf numFmtId="41" fontId="2" fillId="3" borderId="6" xfId="1" applyNumberFormat="1" applyFont="1" applyFill="1" applyBorder="1"/>
    <xf numFmtId="41" fontId="2" fillId="4" borderId="6" xfId="1" applyNumberFormat="1" applyFont="1" applyFill="1" applyBorder="1"/>
    <xf numFmtId="41" fontId="2" fillId="2" borderId="6" xfId="1" applyNumberFormat="1" applyFont="1" applyFill="1" applyBorder="1"/>
    <xf numFmtId="0" fontId="2" fillId="0" borderId="0" xfId="0" applyFont="1"/>
    <xf numFmtId="41" fontId="2" fillId="0" borderId="0" xfId="1" applyNumberFormat="1" applyFont="1" applyBorder="1"/>
    <xf numFmtId="41" fontId="2" fillId="3" borderId="0" xfId="1" applyNumberFormat="1" applyFont="1" applyFill="1" applyBorder="1"/>
    <xf numFmtId="41" fontId="2" fillId="4" borderId="0" xfId="1" applyNumberFormat="1" applyFont="1" applyFill="1" applyBorder="1"/>
    <xf numFmtId="41" fontId="2" fillId="2" borderId="0" xfId="1" applyNumberFormat="1" applyFont="1" applyFill="1" applyBorder="1"/>
    <xf numFmtId="41" fontId="4" fillId="0" borderId="0" xfId="1" applyNumberFormat="1" applyFont="1"/>
    <xf numFmtId="41" fontId="4" fillId="3" borderId="0" xfId="1" applyNumberFormat="1" applyFont="1" applyFill="1"/>
    <xf numFmtId="41" fontId="4" fillId="4" borderId="0" xfId="1" applyNumberFormat="1" applyFont="1" applyFill="1"/>
    <xf numFmtId="41" fontId="4" fillId="2" borderId="0" xfId="1" applyNumberFormat="1" applyFont="1" applyFill="1"/>
    <xf numFmtId="164" fontId="4" fillId="0" borderId="0" xfId="1" applyNumberFormat="1" applyFont="1" applyFill="1"/>
    <xf numFmtId="164" fontId="5" fillId="0" borderId="3" xfId="1" applyNumberFormat="1" applyFont="1" applyFill="1" applyBorder="1" applyAlignment="1">
      <alignment horizontal="center" wrapText="1"/>
    </xf>
    <xf numFmtId="41" fontId="5" fillId="3" borderId="2" xfId="1" applyNumberFormat="1" applyFont="1" applyFill="1" applyBorder="1"/>
    <xf numFmtId="41" fontId="5" fillId="4" borderId="2" xfId="1" applyNumberFormat="1" applyFont="1" applyFill="1" applyBorder="1"/>
    <xf numFmtId="41" fontId="5" fillId="2" borderId="2" xfId="1" applyNumberFormat="1" applyFont="1" applyFill="1" applyBorder="1"/>
    <xf numFmtId="165" fontId="2" fillId="0" borderId="0" xfId="2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/>
    <xf numFmtId="41" fontId="5" fillId="0" borderId="4" xfId="1" applyNumberFormat="1" applyFont="1" applyFill="1" applyBorder="1"/>
    <xf numFmtId="41" fontId="5" fillId="0" borderId="2" xfId="1" applyNumberFormat="1" applyFont="1" applyFill="1" applyBorder="1"/>
    <xf numFmtId="164" fontId="2" fillId="0" borderId="0" xfId="1" applyNumberFormat="1" applyFont="1" applyFill="1" applyBorder="1"/>
    <xf numFmtId="41" fontId="2" fillId="0" borderId="6" xfId="1" applyNumberFormat="1" applyFont="1" applyFill="1" applyBorder="1"/>
    <xf numFmtId="41" fontId="4" fillId="0" borderId="0" xfId="1" applyNumberFormat="1" applyFont="1" applyFill="1"/>
    <xf numFmtId="41" fontId="5" fillId="5" borderId="0" xfId="1" applyNumberFormat="1" applyFont="1" applyFill="1" applyBorder="1" applyAlignment="1">
      <alignment horizontal="center" wrapText="1"/>
    </xf>
    <xf numFmtId="164" fontId="5" fillId="5" borderId="3" xfId="1" applyNumberFormat="1" applyFont="1" applyFill="1" applyBorder="1" applyAlignment="1">
      <alignment horizontal="center" wrapText="1"/>
    </xf>
    <xf numFmtId="164" fontId="3" fillId="2" borderId="0" xfId="1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eption\AppData\Local\Microsoft\Windows\Temporary%20Internet%20Files\Content.Outlook\7Q9N3ZKL\Budget%20Original%20and%20Amended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mended Budget 2012 "/>
      <sheetName val="Original Budget 2012"/>
      <sheetName val="Draft Budget 2013"/>
      <sheetName val="Budget 2013"/>
      <sheetName val="Budget 2014"/>
    </sheetNames>
    <sheetDataSet>
      <sheetData sheetId="0">
        <row r="95">
          <cell r="T95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2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F41" sqref="AF41"/>
    </sheetView>
  </sheetViews>
  <sheetFormatPr defaultRowHeight="12"/>
  <cols>
    <col min="1" max="3" width="2" style="1" customWidth="1"/>
    <col min="4" max="4" width="44.140625" style="1" customWidth="1"/>
    <col min="5" max="5" width="10.5703125" style="73" bestFit="1" customWidth="1"/>
    <col min="6" max="7" width="10.7109375" style="73" bestFit="1" customWidth="1"/>
    <col min="8" max="8" width="10.5703125" style="73" bestFit="1" customWidth="1"/>
    <col min="9" max="9" width="11.5703125" style="73" bestFit="1" customWidth="1"/>
    <col min="10" max="10" width="10.5703125" style="73" bestFit="1" customWidth="1"/>
    <col min="11" max="11" width="11.140625" style="73" bestFit="1" customWidth="1"/>
    <col min="12" max="12" width="12.140625" style="73" bestFit="1" customWidth="1"/>
    <col min="13" max="13" width="10.5703125" style="73" bestFit="1" customWidth="1"/>
    <col min="14" max="14" width="12.7109375" style="73" bestFit="1" customWidth="1"/>
    <col min="15" max="15" width="11.85546875" style="73" bestFit="1" customWidth="1"/>
    <col min="16" max="16" width="12.140625" style="73" bestFit="1" customWidth="1"/>
    <col min="17" max="17" width="9.140625" style="73" bestFit="1" customWidth="1"/>
    <col min="18" max="18" width="10" style="73" bestFit="1" customWidth="1"/>
    <col min="19" max="19" width="10.42578125" style="73" bestFit="1" customWidth="1"/>
    <col min="20" max="20" width="12" style="73" bestFit="1" customWidth="1"/>
    <col min="21" max="21" width="11.5703125" style="73" bestFit="1" customWidth="1"/>
    <col min="22" max="22" width="14.140625" style="73" hidden="1" customWidth="1"/>
    <col min="23" max="24" width="12" style="73" bestFit="1" customWidth="1"/>
    <col min="25" max="25" width="13" style="73" customWidth="1"/>
    <col min="26" max="30" width="12" style="73" bestFit="1" customWidth="1"/>
    <col min="31" max="31" width="12.42578125" style="73" bestFit="1" customWidth="1"/>
    <col min="32" max="33" width="12" style="73" bestFit="1" customWidth="1"/>
    <col min="34" max="34" width="12" style="73" customWidth="1"/>
    <col min="35" max="36" width="11" style="73" bestFit="1" customWidth="1"/>
    <col min="37" max="37" width="9.140625" style="2"/>
    <col min="38" max="38" width="10.5703125" style="2" bestFit="1" customWidth="1"/>
    <col min="39" max="16384" width="9.140625" style="2"/>
  </cols>
  <sheetData>
    <row r="1" spans="1:38"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8" s="5" customFormat="1">
      <c r="A2" s="3"/>
      <c r="B2" s="3"/>
      <c r="C2" s="3"/>
      <c r="D2" s="3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"/>
    </row>
    <row r="3" spans="1:38" s="12" customFormat="1" ht="58.5" customHeight="1">
      <c r="A3" s="6"/>
      <c r="B3" s="6"/>
      <c r="C3" s="6"/>
      <c r="D3" s="7"/>
      <c r="E3" s="9" t="s">
        <v>1</v>
      </c>
      <c r="F3" s="9" t="s">
        <v>43</v>
      </c>
      <c r="G3" s="9" t="s">
        <v>66</v>
      </c>
      <c r="H3" s="9" t="s">
        <v>59</v>
      </c>
      <c r="I3" s="9" t="s">
        <v>61</v>
      </c>
      <c r="J3" s="9" t="s">
        <v>62</v>
      </c>
      <c r="K3" s="9" t="s">
        <v>63</v>
      </c>
      <c r="L3" s="9" t="s">
        <v>67</v>
      </c>
      <c r="M3" s="9" t="s">
        <v>43</v>
      </c>
      <c r="N3" s="9" t="s">
        <v>65</v>
      </c>
      <c r="O3" s="9" t="s">
        <v>0</v>
      </c>
      <c r="P3" s="9" t="s">
        <v>68</v>
      </c>
      <c r="Q3" s="9" t="s">
        <v>43</v>
      </c>
      <c r="R3" s="9" t="s">
        <v>47</v>
      </c>
      <c r="S3" s="9" t="s">
        <v>48</v>
      </c>
      <c r="T3" s="9" t="s">
        <v>2</v>
      </c>
      <c r="U3" s="10"/>
      <c r="V3" s="9" t="s">
        <v>3</v>
      </c>
      <c r="W3" s="8" t="s">
        <v>4</v>
      </c>
      <c r="X3" s="9" t="s">
        <v>44</v>
      </c>
      <c r="Y3" s="9" t="s">
        <v>45</v>
      </c>
      <c r="Z3" s="8" t="s">
        <v>49</v>
      </c>
      <c r="AA3" s="9" t="s">
        <v>42</v>
      </c>
      <c r="AB3" s="9" t="s">
        <v>43</v>
      </c>
      <c r="AC3" s="9" t="s">
        <v>54</v>
      </c>
      <c r="AD3" s="9" t="s">
        <v>69</v>
      </c>
      <c r="AE3" s="9" t="s">
        <v>66</v>
      </c>
      <c r="AF3" s="9" t="s">
        <v>70</v>
      </c>
      <c r="AG3" s="9" t="s">
        <v>55</v>
      </c>
      <c r="AH3" s="9" t="s">
        <v>41</v>
      </c>
      <c r="AI3" s="9"/>
      <c r="AJ3" s="11"/>
    </row>
    <row r="4" spans="1:38" s="12" customFormat="1" ht="48.75" customHeight="1" thickBot="1">
      <c r="A4" s="6"/>
      <c r="B4" s="6"/>
      <c r="C4" s="6"/>
      <c r="D4" s="6"/>
      <c r="E4" s="13" t="s">
        <v>38</v>
      </c>
      <c r="F4" s="13" t="s">
        <v>53</v>
      </c>
      <c r="G4" s="13" t="s">
        <v>53</v>
      </c>
      <c r="H4" s="13" t="s">
        <v>60</v>
      </c>
      <c r="I4" s="13" t="s">
        <v>60</v>
      </c>
      <c r="J4" s="13" t="s">
        <v>60</v>
      </c>
      <c r="K4" s="13" t="s">
        <v>60</v>
      </c>
      <c r="L4" s="13" t="s">
        <v>60</v>
      </c>
      <c r="M4" s="13" t="s">
        <v>60</v>
      </c>
      <c r="N4" s="13" t="s">
        <v>64</v>
      </c>
      <c r="O4" s="13" t="s">
        <v>64</v>
      </c>
      <c r="P4" s="13" t="s">
        <v>64</v>
      </c>
      <c r="Q4" s="13"/>
      <c r="R4" s="13"/>
      <c r="S4" s="13"/>
      <c r="T4" s="13"/>
      <c r="U4" s="14" t="s">
        <v>5</v>
      </c>
      <c r="V4" s="13" t="s">
        <v>6</v>
      </c>
      <c r="W4" s="15" t="s">
        <v>39</v>
      </c>
      <c r="X4" s="15" t="s">
        <v>39</v>
      </c>
      <c r="Y4" s="15" t="s">
        <v>39</v>
      </c>
      <c r="Z4" s="15" t="s">
        <v>39</v>
      </c>
      <c r="AA4" s="15" t="s">
        <v>39</v>
      </c>
      <c r="AB4" s="15" t="s">
        <v>39</v>
      </c>
      <c r="AC4" s="15" t="s">
        <v>39</v>
      </c>
      <c r="AD4" s="15" t="s">
        <v>39</v>
      </c>
      <c r="AE4" s="15" t="s">
        <v>39</v>
      </c>
      <c r="AF4" s="15" t="s">
        <v>39</v>
      </c>
      <c r="AG4" s="15" t="s">
        <v>39</v>
      </c>
      <c r="AH4" s="15" t="s">
        <v>40</v>
      </c>
      <c r="AI4" s="15" t="s">
        <v>7</v>
      </c>
      <c r="AJ4" s="16" t="s">
        <v>8</v>
      </c>
    </row>
    <row r="5" spans="1:38" s="12" customFormat="1" ht="24.75" customHeight="1" thickTop="1">
      <c r="A5" s="17" t="s">
        <v>9</v>
      </c>
      <c r="B5" s="6"/>
      <c r="C5" s="6"/>
      <c r="D5" s="6"/>
      <c r="E5" s="18">
        <v>850000</v>
      </c>
      <c r="F5" s="18">
        <v>1500000</v>
      </c>
      <c r="G5" s="18">
        <v>1000000</v>
      </c>
      <c r="H5" s="18">
        <v>239575</v>
      </c>
      <c r="I5" s="18">
        <v>294220</v>
      </c>
      <c r="J5" s="18">
        <v>397000</v>
      </c>
      <c r="K5" s="18">
        <v>100000</v>
      </c>
      <c r="L5" s="18">
        <v>750000</v>
      </c>
      <c r="M5" s="18">
        <v>90350</v>
      </c>
      <c r="N5" s="18">
        <v>200000</v>
      </c>
      <c r="O5" s="78">
        <v>550000</v>
      </c>
      <c r="P5" s="18">
        <v>100000</v>
      </c>
      <c r="Q5" s="18"/>
      <c r="R5" s="18"/>
      <c r="S5" s="19"/>
      <c r="T5" s="19"/>
      <c r="U5" s="20"/>
      <c r="V5" s="19"/>
      <c r="W5" s="78">
        <v>127828</v>
      </c>
      <c r="X5" s="18">
        <v>750000</v>
      </c>
      <c r="Y5" s="18">
        <v>200000</v>
      </c>
      <c r="Z5" s="18">
        <v>150000</v>
      </c>
      <c r="AA5" s="18">
        <v>150000</v>
      </c>
      <c r="AB5" s="18">
        <v>300000</v>
      </c>
      <c r="AC5" s="18">
        <v>1400000</v>
      </c>
      <c r="AD5" s="18">
        <v>800000</v>
      </c>
      <c r="AE5" s="18">
        <v>300000</v>
      </c>
      <c r="AF5" s="78">
        <v>100000</v>
      </c>
      <c r="AG5" s="18">
        <v>400000</v>
      </c>
      <c r="AH5" s="19"/>
      <c r="AI5" s="21"/>
      <c r="AJ5" s="22"/>
    </row>
    <row r="6" spans="1:38" s="12" customFormat="1">
      <c r="A6" s="6"/>
      <c r="B6" s="6"/>
      <c r="C6" s="6"/>
      <c r="D6" s="6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  <c r="V6" s="19"/>
      <c r="W6" s="7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1"/>
      <c r="AJ6" s="22"/>
    </row>
    <row r="7" spans="1:38" s="12" customFormat="1" ht="15" hidden="1" customHeight="1">
      <c r="A7" s="17" t="s">
        <v>10</v>
      </c>
      <c r="B7" s="6"/>
      <c r="C7" s="6"/>
      <c r="D7" s="6"/>
      <c r="E7" s="24">
        <v>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>
        <v>0</v>
      </c>
      <c r="T7" s="24">
        <v>0</v>
      </c>
      <c r="U7" s="25">
        <f>ROUND(SUM(E7:T7),5)</f>
        <v>0</v>
      </c>
      <c r="V7" s="24">
        <v>0</v>
      </c>
      <c r="W7" s="23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 t="e">
        <f>4400000-#REF!</f>
        <v>#REF!</v>
      </c>
      <c r="AI7" s="26" t="e">
        <f>SUM(Z7:AH7)</f>
        <v>#REF!</v>
      </c>
      <c r="AJ7" s="27" t="e">
        <f>SUM(#REF!+U7)</f>
        <v>#REF!</v>
      </c>
      <c r="AL7" s="28"/>
    </row>
    <row r="8" spans="1:38" s="12" customFormat="1" ht="15" hidden="1" customHeight="1">
      <c r="A8" s="17" t="s">
        <v>11</v>
      </c>
      <c r="B8" s="6"/>
      <c r="C8" s="6"/>
      <c r="D8" s="6"/>
      <c r="E8" s="24">
        <v>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3">
        <v>28000</v>
      </c>
      <c r="T8" s="24">
        <f>100000+679151+800000</f>
        <v>1579151</v>
      </c>
      <c r="U8" s="25">
        <f>ROUND(SUM(E8:T8),5)</f>
        <v>1607151</v>
      </c>
      <c r="V8" s="24">
        <v>0</v>
      </c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 t="e">
        <f>4500000-#REF!-#REF!-#REF!-#REF!-#REF!-#REF!-#REF!-#REF!-#REF!-#REF!</f>
        <v>#REF!</v>
      </c>
      <c r="AI8" s="26" t="e">
        <f>SUM(Z8:AH8)</f>
        <v>#REF!</v>
      </c>
      <c r="AJ8" s="27" t="e">
        <f>SUM(#REF!+U8)</f>
        <v>#REF!</v>
      </c>
      <c r="AL8" s="28"/>
    </row>
    <row r="9" spans="1:38" s="12" customFormat="1" ht="15.75" hidden="1" customHeight="1">
      <c r="A9" s="17" t="s">
        <v>12</v>
      </c>
      <c r="B9" s="6"/>
      <c r="C9" s="6"/>
      <c r="D9" s="6"/>
      <c r="E9" s="30">
        <v>0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9">
        <v>28000</v>
      </c>
      <c r="T9" s="30">
        <v>24400</v>
      </c>
      <c r="U9" s="31">
        <f>ROUND(SUM(E9:T9),5)</f>
        <v>52400</v>
      </c>
      <c r="V9" s="30">
        <v>0</v>
      </c>
      <c r="W9" s="29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>
        <v>100000</v>
      </c>
      <c r="AI9" s="32">
        <f>SUM(Z9:AH9)</f>
        <v>100000</v>
      </c>
      <c r="AJ9" s="33" t="e">
        <f>SUM(#REF!+U9)</f>
        <v>#REF!</v>
      </c>
      <c r="AL9" s="28"/>
    </row>
    <row r="10" spans="1:38" s="12" customFormat="1" ht="15" hidden="1" customHeight="1">
      <c r="A10" s="17" t="s">
        <v>13</v>
      </c>
      <c r="B10" s="6"/>
      <c r="C10" s="6"/>
      <c r="D10" s="6"/>
      <c r="E10" s="24">
        <f t="shared" ref="E10" si="0">+E7+E8-E9</f>
        <v>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>
        <f>+S7+S8-S9</f>
        <v>0</v>
      </c>
      <c r="T10" s="24">
        <f>+T7+T8-T9</f>
        <v>1554751</v>
      </c>
      <c r="U10" s="25">
        <f>ROUND(SUM(E10:T10),5)</f>
        <v>1554751</v>
      </c>
      <c r="V10" s="24">
        <f t="shared" ref="V10:AH10" si="1">+V7+V8-V9</f>
        <v>0</v>
      </c>
      <c r="W10" s="23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 t="e">
        <f t="shared" si="1"/>
        <v>#REF!</v>
      </c>
      <c r="AI10" s="26" t="e">
        <f>SUM(Z10:AH10)</f>
        <v>#REF!</v>
      </c>
      <c r="AJ10" s="27" t="e">
        <f>SUM(#REF!+U10)</f>
        <v>#REF!</v>
      </c>
      <c r="AL10" s="28"/>
    </row>
    <row r="11" spans="1:38" s="12" customFormat="1" ht="15" customHeight="1">
      <c r="A11" s="17" t="s">
        <v>56</v>
      </c>
      <c r="B11" s="6"/>
      <c r="C11" s="6"/>
      <c r="D11" s="6"/>
      <c r="E11" s="87">
        <v>-800000</v>
      </c>
      <c r="F11" s="87">
        <v>-1450000</v>
      </c>
      <c r="G11" s="34">
        <v>0</v>
      </c>
      <c r="H11" s="87">
        <v>0</v>
      </c>
      <c r="I11" s="87">
        <v>0</v>
      </c>
      <c r="J11" s="87">
        <v>0</v>
      </c>
      <c r="K11" s="87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24"/>
      <c r="R11" s="24"/>
      <c r="S11" s="24"/>
      <c r="T11" s="24"/>
      <c r="U11" s="25"/>
      <c r="V11" s="24"/>
      <c r="W11" s="74">
        <v>-127828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24"/>
      <c r="AI11" s="26"/>
      <c r="AJ11" s="27"/>
      <c r="AL11" s="28"/>
    </row>
    <row r="12" spans="1:38" s="12" customFormat="1" ht="15" customHeight="1">
      <c r="A12" s="17" t="s">
        <v>57</v>
      </c>
      <c r="B12" s="6"/>
      <c r="C12" s="6"/>
      <c r="D12" s="6"/>
      <c r="E12" s="23">
        <f t="shared" ref="E12" si="2">SUM(E5:E11)</f>
        <v>50000</v>
      </c>
      <c r="F12" s="24">
        <f t="shared" ref="F12:P12" si="3">SUM(F5:F11)</f>
        <v>50000</v>
      </c>
      <c r="G12" s="24">
        <f t="shared" si="3"/>
        <v>1000000</v>
      </c>
      <c r="H12" s="24">
        <f t="shared" si="3"/>
        <v>239575</v>
      </c>
      <c r="I12" s="24">
        <f t="shared" si="3"/>
        <v>294220</v>
      </c>
      <c r="J12" s="24">
        <f t="shared" si="3"/>
        <v>397000</v>
      </c>
      <c r="K12" s="24">
        <f t="shared" si="3"/>
        <v>100000</v>
      </c>
      <c r="L12" s="24">
        <f t="shared" si="3"/>
        <v>750000</v>
      </c>
      <c r="M12" s="24">
        <f t="shared" si="3"/>
        <v>90350</v>
      </c>
      <c r="N12" s="24">
        <f t="shared" si="3"/>
        <v>200000</v>
      </c>
      <c r="O12" s="24">
        <f t="shared" si="3"/>
        <v>550000</v>
      </c>
      <c r="P12" s="24">
        <f t="shared" si="3"/>
        <v>100000</v>
      </c>
      <c r="Q12" s="24"/>
      <c r="R12" s="24"/>
      <c r="S12" s="24"/>
      <c r="T12" s="24"/>
      <c r="U12" s="25"/>
      <c r="V12" s="24"/>
      <c r="W12" s="23">
        <f t="shared" ref="W12:Z12" si="4">SUM(W5:W11)</f>
        <v>0</v>
      </c>
      <c r="X12" s="24">
        <f t="shared" si="4"/>
        <v>750000</v>
      </c>
      <c r="Y12" s="24">
        <v>200000</v>
      </c>
      <c r="Z12" s="24">
        <f t="shared" si="4"/>
        <v>150000</v>
      </c>
      <c r="AA12" s="24">
        <f>SUM(AA5:AA11)</f>
        <v>150000</v>
      </c>
      <c r="AB12" s="24">
        <f t="shared" ref="AB12:AG12" si="5">SUM(AB5:AB11)</f>
        <v>300000</v>
      </c>
      <c r="AC12" s="24">
        <f t="shared" si="5"/>
        <v>1400000</v>
      </c>
      <c r="AD12" s="24">
        <f t="shared" si="5"/>
        <v>800000</v>
      </c>
      <c r="AE12" s="24">
        <f t="shared" si="5"/>
        <v>300000</v>
      </c>
      <c r="AF12" s="24">
        <v>100000</v>
      </c>
      <c r="AG12" s="24">
        <f t="shared" si="5"/>
        <v>400000</v>
      </c>
      <c r="AH12" s="24"/>
      <c r="AI12" s="26"/>
      <c r="AJ12" s="27"/>
      <c r="AL12" s="28"/>
    </row>
    <row r="13" spans="1:38" s="12" customFormat="1" ht="15" customHeight="1"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4"/>
      <c r="W13" s="23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6"/>
      <c r="AJ13" s="27"/>
      <c r="AL13" s="28"/>
    </row>
    <row r="14" spans="1:38" s="12" customFormat="1" ht="15" customHeight="1">
      <c r="A14" s="17"/>
      <c r="B14" s="6"/>
      <c r="C14" s="6"/>
      <c r="D14" s="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  <c r="V14" s="24"/>
      <c r="W14" s="2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6"/>
      <c r="AJ14" s="27"/>
      <c r="AL14" s="28"/>
    </row>
    <row r="15" spans="1:38" s="5" customFormat="1">
      <c r="A15" s="35" t="s">
        <v>58</v>
      </c>
      <c r="B15" s="1"/>
      <c r="C15" s="1"/>
      <c r="D15" s="1"/>
      <c r="E15" s="37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9">
        <v>1000000</v>
      </c>
      <c r="U15" s="38">
        <f>ROUND(SUM(E15:T15),5)</f>
        <v>1000000</v>
      </c>
      <c r="V15" s="39">
        <f>'[1]Amended Budget 2012 '!T95</f>
        <v>0</v>
      </c>
      <c r="W15" s="80">
        <v>0</v>
      </c>
      <c r="X15" s="40">
        <v>750000</v>
      </c>
      <c r="Y15" s="40">
        <v>200000</v>
      </c>
      <c r="Z15" s="36">
        <v>150000</v>
      </c>
      <c r="AA15" s="36">
        <v>150000</v>
      </c>
      <c r="AB15" s="36">
        <v>300000</v>
      </c>
      <c r="AC15" s="36">
        <v>1400000</v>
      </c>
      <c r="AD15" s="36">
        <v>800000</v>
      </c>
      <c r="AE15" s="36">
        <v>300000</v>
      </c>
      <c r="AF15" s="36">
        <v>100000</v>
      </c>
      <c r="AG15" s="36">
        <v>400000</v>
      </c>
      <c r="AH15" s="39">
        <v>3450000</v>
      </c>
      <c r="AI15" s="86">
        <f>SUM(W15:AH15)</f>
        <v>8000000</v>
      </c>
      <c r="AJ15" s="42">
        <f>SUM(AI15+U15)</f>
        <v>9000000</v>
      </c>
    </row>
    <row r="16" spans="1:38" s="5" customFormat="1">
      <c r="A16" s="3"/>
      <c r="B16" s="3"/>
      <c r="C16" s="3"/>
      <c r="D16" s="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3"/>
      <c r="W16" s="80"/>
      <c r="X16" s="40"/>
      <c r="Y16" s="40"/>
      <c r="Z16" s="43"/>
      <c r="AA16" s="43"/>
      <c r="AB16" s="43"/>
      <c r="AC16" s="43"/>
      <c r="AD16" s="43"/>
      <c r="AE16" s="43"/>
      <c r="AF16" s="43"/>
      <c r="AG16" s="43"/>
      <c r="AH16" s="43"/>
      <c r="AI16" s="45"/>
      <c r="AJ16" s="46"/>
    </row>
    <row r="17" spans="1:36" s="5" customFormat="1">
      <c r="A17" s="3"/>
      <c r="B17" s="3"/>
      <c r="C17" s="3" t="s">
        <v>14</v>
      </c>
      <c r="D17" s="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43"/>
      <c r="W17" s="80"/>
      <c r="X17" s="40"/>
      <c r="Y17" s="40"/>
      <c r="Z17" s="43"/>
      <c r="AA17" s="43"/>
      <c r="AB17" s="43"/>
      <c r="AC17" s="43"/>
      <c r="AD17" s="43"/>
      <c r="AE17" s="43"/>
      <c r="AF17" s="43"/>
      <c r="AG17" s="43"/>
      <c r="AH17" s="43"/>
      <c r="AI17" s="45"/>
      <c r="AJ17" s="46"/>
    </row>
    <row r="18" spans="1:36" s="5" customFormat="1">
      <c r="A18" s="3"/>
      <c r="B18" s="3"/>
      <c r="C18" s="3"/>
      <c r="D18" s="3" t="s">
        <v>15</v>
      </c>
      <c r="E18" s="43">
        <v>50000</v>
      </c>
      <c r="F18" s="43">
        <v>50000</v>
      </c>
      <c r="G18" s="43">
        <v>1000000</v>
      </c>
      <c r="H18" s="43">
        <v>239575</v>
      </c>
      <c r="I18" s="43">
        <v>294220</v>
      </c>
      <c r="J18" s="43">
        <v>397000</v>
      </c>
      <c r="K18" s="43">
        <v>100000</v>
      </c>
      <c r="L18" s="43">
        <v>750000</v>
      </c>
      <c r="M18" s="43">
        <v>90350</v>
      </c>
      <c r="N18" s="43">
        <v>200000</v>
      </c>
      <c r="O18" s="36">
        <v>550000</v>
      </c>
      <c r="P18" s="43">
        <v>100000</v>
      </c>
      <c r="Q18" s="43">
        <v>0</v>
      </c>
      <c r="R18" s="43">
        <v>0</v>
      </c>
      <c r="S18" s="43">
        <v>0</v>
      </c>
      <c r="T18" s="43">
        <v>0</v>
      </c>
      <c r="U18" s="44">
        <f t="shared" ref="U18:U23" si="6">ROUND(SUM(E18:T18),5)</f>
        <v>3821145</v>
      </c>
      <c r="V18" s="43">
        <v>0</v>
      </c>
      <c r="W18" s="36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1">
        <f t="shared" ref="AI18:AI23" si="7">SUM(W18:AH18)</f>
        <v>0</v>
      </c>
      <c r="AJ18" s="42">
        <f t="shared" ref="AJ18:AJ23" si="8">SUM(AI18+U18)</f>
        <v>3821145</v>
      </c>
    </row>
    <row r="19" spans="1:36" s="5" customFormat="1">
      <c r="A19" s="3"/>
      <c r="B19" s="3"/>
      <c r="C19" s="3"/>
      <c r="D19" s="3" t="s">
        <v>16</v>
      </c>
      <c r="E19" s="43">
        <v>0</v>
      </c>
      <c r="F19" s="43">
        <v>0</v>
      </c>
      <c r="G19" s="43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43">
        <v>0</v>
      </c>
      <c r="R19" s="43">
        <v>0</v>
      </c>
      <c r="S19" s="43">
        <v>0</v>
      </c>
      <c r="T19" s="43">
        <v>200</v>
      </c>
      <c r="U19" s="44">
        <f t="shared" si="6"/>
        <v>200</v>
      </c>
      <c r="V19" s="43">
        <v>0</v>
      </c>
      <c r="W19" s="36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6000</v>
      </c>
      <c r="AI19" s="41">
        <f>SUM(W19:AH19)</f>
        <v>6000</v>
      </c>
      <c r="AJ19" s="42">
        <f t="shared" si="8"/>
        <v>6200</v>
      </c>
    </row>
    <row r="20" spans="1:36" s="5" customFormat="1">
      <c r="A20" s="3"/>
      <c r="B20" s="3"/>
      <c r="C20" s="3"/>
      <c r="D20" s="3" t="s">
        <v>50</v>
      </c>
      <c r="E20" s="43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66000</v>
      </c>
      <c r="R20" s="36">
        <v>117000</v>
      </c>
      <c r="S20" s="36">
        <f>161150+130464+15480+6</f>
        <v>307100</v>
      </c>
      <c r="T20" s="43">
        <v>0</v>
      </c>
      <c r="U20" s="44">
        <f t="shared" si="6"/>
        <v>490100</v>
      </c>
      <c r="V20" s="43"/>
      <c r="W20" s="36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1">
        <f t="shared" ref="AI20" si="9">SUM(W20:AH20)</f>
        <v>0</v>
      </c>
      <c r="AJ20" s="42">
        <f t="shared" si="8"/>
        <v>490100</v>
      </c>
    </row>
    <row r="21" spans="1:36" s="5" customFormat="1">
      <c r="A21" s="3"/>
      <c r="B21" s="3"/>
      <c r="C21" s="3"/>
      <c r="D21" s="3" t="s">
        <v>17</v>
      </c>
      <c r="E21" s="43">
        <v>0</v>
      </c>
      <c r="F21" s="43">
        <v>0</v>
      </c>
      <c r="G21" s="43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43">
        <v>0</v>
      </c>
      <c r="R21" s="43">
        <v>0</v>
      </c>
      <c r="S21" s="43">
        <v>0</v>
      </c>
      <c r="T21" s="43">
        <v>0</v>
      </c>
      <c r="U21" s="44">
        <f t="shared" si="6"/>
        <v>0</v>
      </c>
      <c r="V21" s="43">
        <v>0</v>
      </c>
      <c r="W21" s="36">
        <v>127828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1">
        <f t="shared" si="7"/>
        <v>127828</v>
      </c>
      <c r="AJ21" s="42">
        <f t="shared" si="8"/>
        <v>127828</v>
      </c>
    </row>
    <row r="22" spans="1:36" s="5" customFormat="1">
      <c r="A22" s="3"/>
      <c r="B22" s="3"/>
      <c r="C22" s="3"/>
      <c r="D22" s="3" t="s">
        <v>18</v>
      </c>
      <c r="E22" s="43">
        <v>0</v>
      </c>
      <c r="F22" s="43">
        <v>0</v>
      </c>
      <c r="G22" s="43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43">
        <v>0</v>
      </c>
      <c r="R22" s="43">
        <v>0</v>
      </c>
      <c r="S22" s="43">
        <v>0</v>
      </c>
      <c r="T22" s="43">
        <v>0</v>
      </c>
      <c r="U22" s="44">
        <f t="shared" si="6"/>
        <v>0</v>
      </c>
      <c r="V22" s="43">
        <v>0</v>
      </c>
      <c r="W22" s="36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f>3500000</f>
        <v>3500000</v>
      </c>
      <c r="AI22" s="41">
        <f t="shared" si="7"/>
        <v>3500000</v>
      </c>
      <c r="AJ22" s="42">
        <f t="shared" si="8"/>
        <v>3500000</v>
      </c>
    </row>
    <row r="23" spans="1:36" s="5" customFormat="1" ht="12.75" thickBot="1">
      <c r="A23" s="3"/>
      <c r="B23" s="3"/>
      <c r="C23" s="3"/>
      <c r="D23" s="3" t="s">
        <v>19</v>
      </c>
      <c r="E23" s="47">
        <v>0</v>
      </c>
      <c r="F23" s="43">
        <v>0</v>
      </c>
      <c r="G23" s="43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43">
        <v>0</v>
      </c>
      <c r="R23" s="43">
        <v>0</v>
      </c>
      <c r="S23" s="47">
        <v>0</v>
      </c>
      <c r="T23" s="47">
        <v>200000</v>
      </c>
      <c r="U23" s="38">
        <f t="shared" si="6"/>
        <v>200000</v>
      </c>
      <c r="V23" s="47">
        <v>0</v>
      </c>
      <c r="W23" s="37">
        <v>0</v>
      </c>
      <c r="X23" s="47">
        <v>0</v>
      </c>
      <c r="Y23" s="47">
        <v>0</v>
      </c>
      <c r="Z23" s="47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7">
        <v>0</v>
      </c>
      <c r="AI23" s="41">
        <f t="shared" si="7"/>
        <v>0</v>
      </c>
      <c r="AJ23" s="42">
        <f t="shared" si="8"/>
        <v>200000</v>
      </c>
    </row>
    <row r="24" spans="1:36" s="5" customFormat="1" ht="12.75" thickBot="1">
      <c r="A24" s="3"/>
      <c r="B24" s="3"/>
      <c r="C24" s="3" t="s">
        <v>20</v>
      </c>
      <c r="D24" s="3"/>
      <c r="E24" s="48">
        <f t="shared" ref="E24:R24" si="10">ROUND(SUM(E17:E23),5)</f>
        <v>50000</v>
      </c>
      <c r="F24" s="48">
        <f t="shared" si="10"/>
        <v>50000</v>
      </c>
      <c r="G24" s="48">
        <f t="shared" si="10"/>
        <v>1000000</v>
      </c>
      <c r="H24" s="48">
        <f t="shared" si="10"/>
        <v>239575</v>
      </c>
      <c r="I24" s="48">
        <f t="shared" si="10"/>
        <v>294220</v>
      </c>
      <c r="J24" s="48">
        <f t="shared" si="10"/>
        <v>397000</v>
      </c>
      <c r="K24" s="48">
        <f t="shared" si="10"/>
        <v>100000</v>
      </c>
      <c r="L24" s="48">
        <f t="shared" si="10"/>
        <v>750000</v>
      </c>
      <c r="M24" s="48">
        <f t="shared" si="10"/>
        <v>90350</v>
      </c>
      <c r="N24" s="48">
        <f t="shared" si="10"/>
        <v>200000</v>
      </c>
      <c r="O24" s="48">
        <f t="shared" si="10"/>
        <v>550000</v>
      </c>
      <c r="P24" s="48">
        <f t="shared" si="10"/>
        <v>100000</v>
      </c>
      <c r="Q24" s="48">
        <f t="shared" si="10"/>
        <v>66000</v>
      </c>
      <c r="R24" s="48">
        <f t="shared" si="10"/>
        <v>117000</v>
      </c>
      <c r="S24" s="48">
        <f>ROUND(SUM(S17:S23),0)</f>
        <v>307100</v>
      </c>
      <c r="T24" s="48">
        <f>ROUND(SUM(T17:T23),5)</f>
        <v>200200</v>
      </c>
      <c r="U24" s="49">
        <f>SUM(U18:U23)</f>
        <v>4511445</v>
      </c>
      <c r="V24" s="48">
        <f t="shared" ref="V24:AJ24" si="11">ROUND(SUM(V17:V23),5)</f>
        <v>0</v>
      </c>
      <c r="W24" s="81">
        <f t="shared" si="11"/>
        <v>127828</v>
      </c>
      <c r="X24" s="48">
        <f t="shared" si="11"/>
        <v>0</v>
      </c>
      <c r="Y24" s="48">
        <f t="shared" si="11"/>
        <v>0</v>
      </c>
      <c r="Z24" s="48">
        <f t="shared" si="11"/>
        <v>0</v>
      </c>
      <c r="AA24" s="48">
        <f t="shared" si="11"/>
        <v>0</v>
      </c>
      <c r="AB24" s="48">
        <f t="shared" si="11"/>
        <v>0</v>
      </c>
      <c r="AC24" s="48">
        <f t="shared" si="11"/>
        <v>0</v>
      </c>
      <c r="AD24" s="48">
        <f t="shared" si="11"/>
        <v>0</v>
      </c>
      <c r="AE24" s="48">
        <f t="shared" si="11"/>
        <v>0</v>
      </c>
      <c r="AF24" s="48">
        <f t="shared" si="11"/>
        <v>0</v>
      </c>
      <c r="AG24" s="48">
        <f t="shared" si="11"/>
        <v>0</v>
      </c>
      <c r="AH24" s="48">
        <f t="shared" si="11"/>
        <v>3506000</v>
      </c>
      <c r="AI24" s="50">
        <f t="shared" si="11"/>
        <v>3633828</v>
      </c>
      <c r="AJ24" s="51">
        <f t="shared" si="11"/>
        <v>8145273</v>
      </c>
    </row>
    <row r="25" spans="1:36" s="5" customFormat="1">
      <c r="A25" s="3"/>
      <c r="B25" s="3"/>
      <c r="C25" s="3"/>
      <c r="D25" s="3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52"/>
      <c r="V25" s="47"/>
      <c r="W25" s="80">
        <v>0</v>
      </c>
      <c r="X25" s="40"/>
      <c r="Y25" s="40"/>
      <c r="Z25" s="47"/>
      <c r="AA25" s="47"/>
      <c r="AB25" s="47"/>
      <c r="AC25" s="47"/>
      <c r="AD25" s="47"/>
      <c r="AE25" s="47"/>
      <c r="AF25" s="47"/>
      <c r="AG25" s="47"/>
      <c r="AH25" s="47"/>
      <c r="AI25" s="53"/>
      <c r="AJ25" s="54"/>
    </row>
    <row r="26" spans="1:36" s="5" customFormat="1" ht="12.75" thickBot="1">
      <c r="A26" s="3"/>
      <c r="B26" s="3" t="s">
        <v>21</v>
      </c>
      <c r="C26" s="3"/>
      <c r="D26" s="3"/>
      <c r="E26" s="56">
        <f t="shared" ref="E26:T26" si="12">E15+E24</f>
        <v>50000</v>
      </c>
      <c r="F26" s="56">
        <f t="shared" si="12"/>
        <v>50000</v>
      </c>
      <c r="G26" s="56">
        <f t="shared" si="12"/>
        <v>1000000</v>
      </c>
      <c r="H26" s="56">
        <f t="shared" si="12"/>
        <v>239575</v>
      </c>
      <c r="I26" s="56">
        <f t="shared" si="12"/>
        <v>294220</v>
      </c>
      <c r="J26" s="56">
        <f t="shared" si="12"/>
        <v>397000</v>
      </c>
      <c r="K26" s="56">
        <f t="shared" si="12"/>
        <v>100000</v>
      </c>
      <c r="L26" s="56">
        <f t="shared" si="12"/>
        <v>750000</v>
      </c>
      <c r="M26" s="56">
        <f t="shared" si="12"/>
        <v>90350</v>
      </c>
      <c r="N26" s="56">
        <f t="shared" si="12"/>
        <v>200000</v>
      </c>
      <c r="O26" s="56">
        <f t="shared" si="12"/>
        <v>550000</v>
      </c>
      <c r="P26" s="56">
        <f t="shared" si="12"/>
        <v>100000</v>
      </c>
      <c r="Q26" s="56">
        <f t="shared" si="12"/>
        <v>66000</v>
      </c>
      <c r="R26" s="56">
        <f t="shared" si="12"/>
        <v>117000</v>
      </c>
      <c r="S26" s="56">
        <f t="shared" si="12"/>
        <v>307100</v>
      </c>
      <c r="T26" s="56">
        <f t="shared" si="12"/>
        <v>1200200</v>
      </c>
      <c r="U26" s="75">
        <f>+U24+U15</f>
        <v>5511445</v>
      </c>
      <c r="V26" s="56">
        <f t="shared" ref="V26:AJ26" si="13">V15+V24</f>
        <v>0</v>
      </c>
      <c r="W26" s="82">
        <f t="shared" si="13"/>
        <v>127828</v>
      </c>
      <c r="X26" s="56">
        <f t="shared" si="13"/>
        <v>750000</v>
      </c>
      <c r="Y26" s="56">
        <f t="shared" si="13"/>
        <v>200000</v>
      </c>
      <c r="Z26" s="56">
        <f t="shared" si="13"/>
        <v>150000</v>
      </c>
      <c r="AA26" s="56">
        <f t="shared" si="13"/>
        <v>150000</v>
      </c>
      <c r="AB26" s="56">
        <f t="shared" si="13"/>
        <v>300000</v>
      </c>
      <c r="AC26" s="56">
        <f t="shared" si="13"/>
        <v>1400000</v>
      </c>
      <c r="AD26" s="56">
        <f t="shared" si="13"/>
        <v>800000</v>
      </c>
      <c r="AE26" s="56">
        <f t="shared" si="13"/>
        <v>300000</v>
      </c>
      <c r="AF26" s="56">
        <f t="shared" si="13"/>
        <v>100000</v>
      </c>
      <c r="AG26" s="56">
        <f t="shared" si="13"/>
        <v>400000</v>
      </c>
      <c r="AH26" s="56">
        <f t="shared" si="13"/>
        <v>6956000</v>
      </c>
      <c r="AI26" s="76">
        <f t="shared" si="13"/>
        <v>11633828</v>
      </c>
      <c r="AJ26" s="77">
        <f t="shared" si="13"/>
        <v>17145273</v>
      </c>
    </row>
    <row r="27" spans="1:36" s="5" customFormat="1">
      <c r="A27" s="3"/>
      <c r="B27" s="3"/>
      <c r="C27" s="3"/>
      <c r="D27" s="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38"/>
      <c r="V27" s="43"/>
      <c r="W27" s="80"/>
      <c r="X27" s="40"/>
      <c r="Y27" s="40"/>
      <c r="Z27" s="43"/>
      <c r="AA27" s="43"/>
      <c r="AB27" s="43"/>
      <c r="AC27" s="43"/>
      <c r="AD27" s="43"/>
      <c r="AE27" s="43"/>
      <c r="AF27" s="43"/>
      <c r="AG27" s="43"/>
      <c r="AH27" s="43"/>
      <c r="AI27" s="41"/>
      <c r="AJ27" s="46"/>
    </row>
    <row r="28" spans="1:36" s="5" customFormat="1">
      <c r="A28" s="3"/>
      <c r="B28" s="3"/>
      <c r="C28" s="3" t="s">
        <v>22</v>
      </c>
      <c r="D28" s="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38"/>
      <c r="V28" s="43"/>
      <c r="W28" s="80"/>
      <c r="X28" s="40"/>
      <c r="Y28" s="40"/>
      <c r="Z28" s="43"/>
      <c r="AA28" s="43"/>
      <c r="AB28" s="43"/>
      <c r="AC28" s="43"/>
      <c r="AD28" s="43"/>
      <c r="AE28" s="43"/>
      <c r="AF28" s="43"/>
      <c r="AG28" s="43"/>
      <c r="AH28" s="43"/>
      <c r="AI28" s="41"/>
      <c r="AJ28" s="46"/>
    </row>
    <row r="29" spans="1:36" s="5" customFormat="1">
      <c r="A29" s="3"/>
      <c r="B29" s="3"/>
      <c r="C29" s="3"/>
      <c r="D29" s="3" t="s">
        <v>52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200000</v>
      </c>
      <c r="U29" s="44">
        <f t="shared" ref="U29:U42" si="14">ROUND(SUM(E29:T29),5)</f>
        <v>200000</v>
      </c>
      <c r="V29" s="43">
        <v>0</v>
      </c>
      <c r="W29" s="36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1">
        <f t="shared" ref="AI29:AI40" si="15">SUM(W29:AH29)</f>
        <v>0</v>
      </c>
      <c r="AJ29" s="42">
        <f>SUM(AI29+U29)</f>
        <v>200000</v>
      </c>
    </row>
    <row r="30" spans="1:36" s="5" customFormat="1">
      <c r="A30" s="3"/>
      <c r="B30" s="3"/>
      <c r="C30" s="3"/>
      <c r="D30" s="3" t="s">
        <v>28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1500</v>
      </c>
      <c r="U30" s="44">
        <f t="shared" si="14"/>
        <v>1500</v>
      </c>
      <c r="V30" s="43"/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1">
        <f t="shared" si="15"/>
        <v>0</v>
      </c>
      <c r="AJ30" s="42">
        <f t="shared" ref="AJ30:AJ31" si="16">SUM(AI30+U30)</f>
        <v>1500</v>
      </c>
    </row>
    <row r="31" spans="1:36" s="5" customFormat="1">
      <c r="A31" s="3"/>
      <c r="B31" s="3"/>
      <c r="C31" s="3"/>
      <c r="D31" s="3" t="s">
        <v>51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2500</v>
      </c>
      <c r="U31" s="44">
        <f t="shared" si="14"/>
        <v>2500</v>
      </c>
      <c r="V31" s="43"/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1">
        <f t="shared" si="15"/>
        <v>0</v>
      </c>
      <c r="AJ31" s="42">
        <f t="shared" si="16"/>
        <v>2500</v>
      </c>
    </row>
    <row r="32" spans="1:36" s="5" customFormat="1">
      <c r="A32" s="3"/>
      <c r="B32" s="3"/>
      <c r="C32" s="3"/>
      <c r="D32" s="3" t="s">
        <v>23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36">
        <v>0</v>
      </c>
      <c r="R32" s="36">
        <v>4800</v>
      </c>
      <c r="S32" s="36">
        <v>8400</v>
      </c>
      <c r="T32" s="43">
        <v>0</v>
      </c>
      <c r="U32" s="44">
        <f t="shared" si="14"/>
        <v>13200</v>
      </c>
      <c r="V32" s="43">
        <v>0</v>
      </c>
      <c r="W32" s="36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1">
        <f t="shared" si="15"/>
        <v>0</v>
      </c>
      <c r="AJ32" s="42">
        <f t="shared" ref="AJ32:AJ42" si="17">SUM(AI32+U32)</f>
        <v>13200</v>
      </c>
    </row>
    <row r="33" spans="1:36" s="5" customFormat="1">
      <c r="A33" s="3"/>
      <c r="B33" s="3"/>
      <c r="C33" s="3"/>
      <c r="D33" s="3" t="s">
        <v>24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36">
        <v>0</v>
      </c>
      <c r="R33" s="36">
        <v>0</v>
      </c>
      <c r="S33" s="36">
        <v>2090</v>
      </c>
      <c r="T33" s="43">
        <v>0</v>
      </c>
      <c r="U33" s="44">
        <f t="shared" si="14"/>
        <v>2090</v>
      </c>
      <c r="V33" s="43">
        <v>0</v>
      </c>
      <c r="W33" s="36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1">
        <f t="shared" si="15"/>
        <v>0</v>
      </c>
      <c r="AJ33" s="42">
        <f t="shared" si="17"/>
        <v>2090</v>
      </c>
    </row>
    <row r="34" spans="1:36" s="5" customFormat="1">
      <c r="A34" s="3"/>
      <c r="B34" s="3"/>
      <c r="C34" s="3"/>
      <c r="D34" s="3" t="s">
        <v>25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36">
        <v>0</v>
      </c>
      <c r="R34" s="36">
        <v>35000</v>
      </c>
      <c r="S34" s="36">
        <v>17000</v>
      </c>
      <c r="T34" s="43">
        <v>0</v>
      </c>
      <c r="U34" s="44">
        <f t="shared" si="14"/>
        <v>52000</v>
      </c>
      <c r="V34" s="43">
        <v>0</v>
      </c>
      <c r="W34" s="36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1">
        <f t="shared" si="15"/>
        <v>0</v>
      </c>
      <c r="AJ34" s="42">
        <f t="shared" si="17"/>
        <v>52000</v>
      </c>
    </row>
    <row r="35" spans="1:36" s="5" customFormat="1">
      <c r="A35" s="3"/>
      <c r="B35" s="3"/>
      <c r="C35" s="3"/>
      <c r="D35" s="3" t="s">
        <v>26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36">
        <v>0</v>
      </c>
      <c r="R35" s="36">
        <v>8000</v>
      </c>
      <c r="S35" s="36">
        <v>100000</v>
      </c>
      <c r="T35" s="43">
        <v>0</v>
      </c>
      <c r="U35" s="44">
        <f t="shared" si="14"/>
        <v>108000</v>
      </c>
      <c r="V35" s="43">
        <v>0</v>
      </c>
      <c r="W35" s="36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1">
        <f t="shared" si="15"/>
        <v>0</v>
      </c>
      <c r="AJ35" s="42">
        <f t="shared" si="17"/>
        <v>108000</v>
      </c>
    </row>
    <row r="36" spans="1:36" s="5" customFormat="1">
      <c r="A36" s="3"/>
      <c r="B36" s="3"/>
      <c r="C36" s="3"/>
      <c r="D36" s="3" t="s">
        <v>27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36">
        <v>0</v>
      </c>
      <c r="R36" s="36">
        <v>10000</v>
      </c>
      <c r="S36" s="36">
        <v>10000</v>
      </c>
      <c r="T36" s="43">
        <v>0</v>
      </c>
      <c r="U36" s="44">
        <f t="shared" si="14"/>
        <v>20000</v>
      </c>
      <c r="V36" s="43">
        <v>0</v>
      </c>
      <c r="W36" s="36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1">
        <f t="shared" si="15"/>
        <v>0</v>
      </c>
      <c r="AJ36" s="42">
        <f t="shared" si="17"/>
        <v>20000</v>
      </c>
    </row>
    <row r="37" spans="1:36" s="5" customFormat="1">
      <c r="A37" s="3"/>
      <c r="B37" s="3"/>
      <c r="C37" s="3"/>
      <c r="D37" s="3" t="s">
        <v>29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36">
        <v>18500</v>
      </c>
      <c r="R37" s="36">
        <v>24000</v>
      </c>
      <c r="S37" s="36">
        <v>63000</v>
      </c>
      <c r="T37" s="43">
        <v>0</v>
      </c>
      <c r="U37" s="44">
        <f t="shared" si="14"/>
        <v>105500</v>
      </c>
      <c r="V37" s="43">
        <v>0</v>
      </c>
      <c r="W37" s="36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1">
        <f t="shared" si="15"/>
        <v>0</v>
      </c>
      <c r="AJ37" s="42">
        <f t="shared" si="17"/>
        <v>105500</v>
      </c>
    </row>
    <row r="38" spans="1:36" s="5" customFormat="1">
      <c r="A38" s="3"/>
      <c r="B38" s="3"/>
      <c r="C38" s="3"/>
      <c r="D38" s="3" t="s">
        <v>30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4">
        <f t="shared" si="14"/>
        <v>0</v>
      </c>
      <c r="V38" s="43"/>
      <c r="W38" s="36">
        <v>0</v>
      </c>
      <c r="X38" s="43">
        <v>0</v>
      </c>
      <c r="Y38" s="43">
        <v>0</v>
      </c>
      <c r="Z38" s="43">
        <v>150000</v>
      </c>
      <c r="AA38" s="43">
        <v>150000</v>
      </c>
      <c r="AB38" s="43">
        <v>0</v>
      </c>
      <c r="AC38" s="43">
        <v>1400000</v>
      </c>
      <c r="AD38" s="43">
        <v>0</v>
      </c>
      <c r="AE38" s="43">
        <v>0</v>
      </c>
      <c r="AF38" s="43">
        <v>12000</v>
      </c>
      <c r="AG38" s="43">
        <v>400000</v>
      </c>
      <c r="AH38" s="43">
        <v>0</v>
      </c>
      <c r="AI38" s="41">
        <f t="shared" si="15"/>
        <v>2112000</v>
      </c>
      <c r="AJ38" s="42">
        <f t="shared" si="17"/>
        <v>2112000</v>
      </c>
    </row>
    <row r="39" spans="1:36" s="5" customFormat="1">
      <c r="A39" s="3"/>
      <c r="B39" s="3"/>
      <c r="C39" s="3"/>
      <c r="D39" s="3" t="s">
        <v>31</v>
      </c>
      <c r="E39" s="43">
        <v>0</v>
      </c>
      <c r="F39" s="36">
        <v>0</v>
      </c>
      <c r="G39" s="43">
        <v>0</v>
      </c>
      <c r="H39" s="43">
        <v>239575</v>
      </c>
      <c r="I39" s="43">
        <v>294220</v>
      </c>
      <c r="J39" s="43">
        <v>397000</v>
      </c>
      <c r="K39" s="43">
        <v>100000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4">
        <f t="shared" si="14"/>
        <v>1030795</v>
      </c>
      <c r="V39" s="43"/>
      <c r="W39" s="36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0</v>
      </c>
      <c r="AI39" s="41">
        <f t="shared" si="15"/>
        <v>0</v>
      </c>
      <c r="AJ39" s="42">
        <f t="shared" si="17"/>
        <v>1030795</v>
      </c>
    </row>
    <row r="40" spans="1:36" s="5" customFormat="1">
      <c r="A40" s="3"/>
      <c r="B40" s="3"/>
      <c r="C40" s="3"/>
      <c r="D40" s="3" t="s">
        <v>32</v>
      </c>
      <c r="E40" s="43">
        <v>50000</v>
      </c>
      <c r="F40" s="36">
        <v>50000</v>
      </c>
      <c r="G40" s="43">
        <v>1000000</v>
      </c>
      <c r="H40" s="43">
        <v>0</v>
      </c>
      <c r="I40" s="43">
        <v>0</v>
      </c>
      <c r="J40" s="43">
        <v>0</v>
      </c>
      <c r="K40" s="43">
        <v>0</v>
      </c>
      <c r="L40" s="43">
        <v>750000</v>
      </c>
      <c r="M40" s="43">
        <v>90350</v>
      </c>
      <c r="N40" s="43">
        <v>200000</v>
      </c>
      <c r="O40" s="36">
        <v>550000</v>
      </c>
      <c r="P40" s="43">
        <v>100000</v>
      </c>
      <c r="Q40" s="43">
        <v>0</v>
      </c>
      <c r="R40" s="43">
        <v>0</v>
      </c>
      <c r="S40" s="43">
        <v>0</v>
      </c>
      <c r="T40" s="43">
        <v>0</v>
      </c>
      <c r="U40" s="44">
        <f t="shared" si="14"/>
        <v>2790350</v>
      </c>
      <c r="V40" s="43"/>
      <c r="W40" s="36">
        <v>0</v>
      </c>
      <c r="X40" s="43">
        <v>750000</v>
      </c>
      <c r="Y40" s="43">
        <v>0</v>
      </c>
      <c r="Z40" s="43">
        <v>0</v>
      </c>
      <c r="AA40" s="43">
        <v>0</v>
      </c>
      <c r="AB40" s="43">
        <v>300000</v>
      </c>
      <c r="AC40" s="43">
        <v>0</v>
      </c>
      <c r="AD40" s="43">
        <v>800000</v>
      </c>
      <c r="AE40" s="43">
        <v>300000</v>
      </c>
      <c r="AF40" s="43">
        <v>60000</v>
      </c>
      <c r="AG40" s="43">
        <v>0</v>
      </c>
      <c r="AH40" s="43">
        <v>0</v>
      </c>
      <c r="AI40" s="41">
        <f t="shared" si="15"/>
        <v>2210000</v>
      </c>
      <c r="AJ40" s="42">
        <f t="shared" si="17"/>
        <v>5000350</v>
      </c>
    </row>
    <row r="41" spans="1:36" s="5" customFormat="1">
      <c r="A41" s="3"/>
      <c r="B41" s="3"/>
      <c r="C41" s="3"/>
      <c r="D41" s="3" t="s">
        <v>46</v>
      </c>
      <c r="E41" s="47">
        <v>0</v>
      </c>
      <c r="F41" s="36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7">
        <v>0</v>
      </c>
      <c r="T41" s="37">
        <v>0</v>
      </c>
      <c r="U41" s="38">
        <f t="shared" si="14"/>
        <v>0</v>
      </c>
      <c r="V41" s="47">
        <v>0</v>
      </c>
      <c r="W41" s="37">
        <v>0</v>
      </c>
      <c r="X41" s="47">
        <v>0</v>
      </c>
      <c r="Y41" s="47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36">
        <v>28000</v>
      </c>
      <c r="AG41" s="43">
        <v>0</v>
      </c>
      <c r="AH41" s="47">
        <v>0</v>
      </c>
      <c r="AI41" s="41">
        <f>SUM(W41:AH41)</f>
        <v>28000</v>
      </c>
      <c r="AJ41" s="42">
        <f t="shared" si="17"/>
        <v>28000</v>
      </c>
    </row>
    <row r="42" spans="1:36" s="5" customFormat="1" ht="12.75" thickBot="1">
      <c r="A42" s="3"/>
      <c r="B42" s="3"/>
      <c r="C42" s="3"/>
      <c r="D42" s="3" t="s">
        <v>33</v>
      </c>
      <c r="E42" s="47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7">
        <v>0</v>
      </c>
      <c r="T42" s="47">
        <v>0</v>
      </c>
      <c r="U42" s="38">
        <f t="shared" si="14"/>
        <v>0</v>
      </c>
      <c r="V42" s="47">
        <v>0</v>
      </c>
      <c r="W42" s="82">
        <v>0</v>
      </c>
      <c r="X42" s="56">
        <v>0</v>
      </c>
      <c r="Y42" s="43">
        <v>200000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7">
        <v>0</v>
      </c>
      <c r="AI42" s="41">
        <f>SUM(W42:AH42)</f>
        <v>200000</v>
      </c>
      <c r="AJ42" s="42">
        <f t="shared" si="17"/>
        <v>200000</v>
      </c>
    </row>
    <row r="43" spans="1:36" s="5" customFormat="1" ht="12.75" thickBot="1">
      <c r="A43" s="3"/>
      <c r="B43" s="3"/>
      <c r="C43" s="3" t="s">
        <v>34</v>
      </c>
      <c r="D43" s="3"/>
      <c r="E43" s="55">
        <f t="shared" ref="E43:R43" si="18">ROUND(SUM(E28:E42),5)</f>
        <v>50000</v>
      </c>
      <c r="F43" s="55">
        <f t="shared" si="18"/>
        <v>50000</v>
      </c>
      <c r="G43" s="55">
        <f t="shared" si="18"/>
        <v>1000000</v>
      </c>
      <c r="H43" s="55">
        <f t="shared" si="18"/>
        <v>239575</v>
      </c>
      <c r="I43" s="55">
        <f t="shared" si="18"/>
        <v>294220</v>
      </c>
      <c r="J43" s="55">
        <f t="shared" si="18"/>
        <v>397000</v>
      </c>
      <c r="K43" s="55">
        <f t="shared" si="18"/>
        <v>100000</v>
      </c>
      <c r="L43" s="55">
        <f t="shared" si="18"/>
        <v>750000</v>
      </c>
      <c r="M43" s="55">
        <f t="shared" si="18"/>
        <v>90350</v>
      </c>
      <c r="N43" s="55">
        <f t="shared" si="18"/>
        <v>200000</v>
      </c>
      <c r="O43" s="55">
        <f t="shared" si="18"/>
        <v>550000</v>
      </c>
      <c r="P43" s="55">
        <f t="shared" si="18"/>
        <v>100000</v>
      </c>
      <c r="Q43" s="55">
        <f t="shared" si="18"/>
        <v>18500</v>
      </c>
      <c r="R43" s="55">
        <f t="shared" si="18"/>
        <v>81800</v>
      </c>
      <c r="S43" s="55">
        <f>ROUND(SUM(S28:S42),0)</f>
        <v>200490</v>
      </c>
      <c r="T43" s="55">
        <f>ROUND(SUM(T28:T42),5)</f>
        <v>204000</v>
      </c>
      <c r="U43" s="52">
        <f>SUM(U29:U42)</f>
        <v>4325935</v>
      </c>
      <c r="V43" s="55">
        <f>ROUND(SUM(V28:V42),5)</f>
        <v>0</v>
      </c>
      <c r="W43" s="82">
        <f t="shared" ref="W43:Y43" si="19">ROUND(SUM(W28:W42),5)</f>
        <v>0</v>
      </c>
      <c r="X43" s="48">
        <f t="shared" si="19"/>
        <v>750000</v>
      </c>
      <c r="Y43" s="48">
        <f t="shared" si="19"/>
        <v>200000</v>
      </c>
      <c r="Z43" s="55">
        <f>ROUND(SUM(Z28:Z42),5)</f>
        <v>150000</v>
      </c>
      <c r="AA43" s="55">
        <f t="shared" ref="AA43:AF43" si="20">ROUND(SUM(AA28:AA42),5)</f>
        <v>150000</v>
      </c>
      <c r="AB43" s="55">
        <f t="shared" si="20"/>
        <v>300000</v>
      </c>
      <c r="AC43" s="55">
        <f t="shared" si="20"/>
        <v>1400000</v>
      </c>
      <c r="AD43" s="55">
        <f t="shared" si="20"/>
        <v>800000</v>
      </c>
      <c r="AE43" s="55">
        <f t="shared" si="20"/>
        <v>300000</v>
      </c>
      <c r="AF43" s="55">
        <f t="shared" si="20"/>
        <v>100000</v>
      </c>
      <c r="AG43" s="55">
        <f t="shared" ref="AG43" si="21">ROUND(SUM(AG28:AG42),5)</f>
        <v>400000</v>
      </c>
      <c r="AH43" s="55">
        <f>ROUND(SUM(AH28:AH42),5)</f>
        <v>0</v>
      </c>
      <c r="AI43" s="57">
        <f t="shared" ref="AI43:AJ43" si="22">ROUND(SUM(AI28:AI42),5)</f>
        <v>4550000</v>
      </c>
      <c r="AJ43" s="58">
        <f t="shared" si="22"/>
        <v>8875935</v>
      </c>
    </row>
    <row r="44" spans="1:36" s="5" customFormat="1" ht="12.75" thickBot="1">
      <c r="A44" s="3"/>
      <c r="B44" s="3"/>
      <c r="C44" s="3"/>
      <c r="D44" s="3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2"/>
      <c r="V44" s="55"/>
      <c r="W44" s="83"/>
      <c r="X44" s="59"/>
      <c r="Y44" s="59"/>
      <c r="Z44" s="55"/>
      <c r="AA44" s="55"/>
      <c r="AB44" s="55"/>
      <c r="AC44" s="55"/>
      <c r="AD44" s="55"/>
      <c r="AE44" s="55"/>
      <c r="AF44" s="55"/>
      <c r="AG44" s="55"/>
      <c r="AH44" s="55"/>
      <c r="AI44" s="57"/>
      <c r="AJ44" s="58"/>
    </row>
    <row r="45" spans="1:36" s="64" customFormat="1" ht="12.75" thickBot="1">
      <c r="A45" s="3" t="s">
        <v>35</v>
      </c>
      <c r="B45" s="3"/>
      <c r="C45" s="3"/>
      <c r="D45" s="3"/>
      <c r="E45" s="60">
        <f t="shared" ref="E45:AJ45" si="23">+E24-E43</f>
        <v>0</v>
      </c>
      <c r="F45" s="60">
        <f t="shared" si="23"/>
        <v>0</v>
      </c>
      <c r="G45" s="60">
        <f t="shared" si="23"/>
        <v>0</v>
      </c>
      <c r="H45" s="60">
        <f t="shared" si="23"/>
        <v>0</v>
      </c>
      <c r="I45" s="60">
        <f t="shared" si="23"/>
        <v>0</v>
      </c>
      <c r="J45" s="60">
        <f t="shared" si="23"/>
        <v>0</v>
      </c>
      <c r="K45" s="60">
        <f t="shared" si="23"/>
        <v>0</v>
      </c>
      <c r="L45" s="60">
        <f t="shared" si="23"/>
        <v>0</v>
      </c>
      <c r="M45" s="60">
        <f t="shared" si="23"/>
        <v>0</v>
      </c>
      <c r="N45" s="60">
        <f t="shared" si="23"/>
        <v>0</v>
      </c>
      <c r="O45" s="60">
        <f t="shared" si="23"/>
        <v>0</v>
      </c>
      <c r="P45" s="60">
        <f t="shared" si="23"/>
        <v>0</v>
      </c>
      <c r="Q45" s="60">
        <f t="shared" si="23"/>
        <v>47500</v>
      </c>
      <c r="R45" s="60">
        <f t="shared" si="23"/>
        <v>35200</v>
      </c>
      <c r="S45" s="60">
        <f t="shared" si="23"/>
        <v>106610</v>
      </c>
      <c r="T45" s="60">
        <f t="shared" si="23"/>
        <v>-3800</v>
      </c>
      <c r="U45" s="61">
        <f t="shared" si="23"/>
        <v>185510</v>
      </c>
      <c r="V45" s="60">
        <f t="shared" si="23"/>
        <v>0</v>
      </c>
      <c r="W45" s="84">
        <f t="shared" si="23"/>
        <v>127828</v>
      </c>
      <c r="X45" s="60">
        <f t="shared" si="23"/>
        <v>-750000</v>
      </c>
      <c r="Y45" s="60">
        <f t="shared" si="23"/>
        <v>-200000</v>
      </c>
      <c r="Z45" s="60">
        <f t="shared" si="23"/>
        <v>-150000</v>
      </c>
      <c r="AA45" s="60">
        <f t="shared" si="23"/>
        <v>-150000</v>
      </c>
      <c r="AB45" s="60">
        <f t="shared" si="23"/>
        <v>-300000</v>
      </c>
      <c r="AC45" s="60">
        <f t="shared" si="23"/>
        <v>-1400000</v>
      </c>
      <c r="AD45" s="60">
        <f t="shared" si="23"/>
        <v>-800000</v>
      </c>
      <c r="AE45" s="60">
        <f t="shared" si="23"/>
        <v>-300000</v>
      </c>
      <c r="AF45" s="60">
        <f t="shared" si="23"/>
        <v>-100000</v>
      </c>
      <c r="AG45" s="60">
        <f t="shared" si="23"/>
        <v>-400000</v>
      </c>
      <c r="AH45" s="60">
        <f t="shared" si="23"/>
        <v>3506000</v>
      </c>
      <c r="AI45" s="62">
        <f t="shared" si="23"/>
        <v>-916172</v>
      </c>
      <c r="AJ45" s="63">
        <f t="shared" si="23"/>
        <v>-730662</v>
      </c>
    </row>
    <row r="46" spans="1:36" s="64" customFormat="1" ht="12.75" thickTop="1">
      <c r="A46" s="3"/>
      <c r="B46" s="3"/>
      <c r="C46" s="3"/>
      <c r="D46" s="3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65"/>
      <c r="W46" s="83"/>
      <c r="X46" s="59"/>
      <c r="Y46" s="59"/>
      <c r="Z46" s="65"/>
      <c r="AA46" s="65"/>
      <c r="AB46" s="65"/>
      <c r="AC46" s="65"/>
      <c r="AD46" s="65"/>
      <c r="AE46" s="65"/>
      <c r="AF46" s="65"/>
      <c r="AG46" s="65"/>
      <c r="AH46" s="65"/>
      <c r="AI46" s="67"/>
      <c r="AJ46" s="68"/>
    </row>
    <row r="47" spans="1:36" s="5" customFormat="1" ht="12.75" thickBot="1">
      <c r="A47" s="3" t="s">
        <v>36</v>
      </c>
      <c r="B47" s="3"/>
      <c r="C47" s="3"/>
      <c r="D47" s="3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70"/>
      <c r="V47" s="69"/>
      <c r="W47" s="85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71"/>
      <c r="AJ47" s="72"/>
    </row>
    <row r="48" spans="1:36" s="5" customFormat="1" ht="12.75" thickBot="1">
      <c r="A48" s="3"/>
      <c r="B48" s="3" t="s">
        <v>37</v>
      </c>
      <c r="C48" s="3"/>
      <c r="D48" s="3"/>
      <c r="E48" s="60">
        <f t="shared" ref="E48:R48" si="24">+E45+E15</f>
        <v>0</v>
      </c>
      <c r="F48" s="60">
        <f t="shared" si="24"/>
        <v>0</v>
      </c>
      <c r="G48" s="60">
        <f t="shared" si="24"/>
        <v>0</v>
      </c>
      <c r="H48" s="60">
        <f t="shared" si="24"/>
        <v>0</v>
      </c>
      <c r="I48" s="60">
        <f t="shared" si="24"/>
        <v>0</v>
      </c>
      <c r="J48" s="60">
        <f t="shared" si="24"/>
        <v>0</v>
      </c>
      <c r="K48" s="60">
        <f t="shared" si="24"/>
        <v>0</v>
      </c>
      <c r="L48" s="60">
        <f t="shared" si="24"/>
        <v>0</v>
      </c>
      <c r="M48" s="60">
        <f t="shared" si="24"/>
        <v>0</v>
      </c>
      <c r="N48" s="60">
        <f t="shared" si="24"/>
        <v>0</v>
      </c>
      <c r="O48" s="60">
        <f t="shared" si="24"/>
        <v>0</v>
      </c>
      <c r="P48" s="60">
        <f t="shared" si="24"/>
        <v>0</v>
      </c>
      <c r="Q48" s="60">
        <f t="shared" si="24"/>
        <v>47500</v>
      </c>
      <c r="R48" s="60">
        <f t="shared" si="24"/>
        <v>35200</v>
      </c>
      <c r="S48" s="60">
        <f>ROUND(+S45+S15, 0)</f>
        <v>106610</v>
      </c>
      <c r="T48" s="60">
        <f>+T45+T15</f>
        <v>996200</v>
      </c>
      <c r="U48" s="61">
        <f>ROUND(SUM(E48:T48),5)</f>
        <v>1185510</v>
      </c>
      <c r="V48" s="60">
        <f t="shared" ref="V48:AJ48" si="25">+V45+V15</f>
        <v>0</v>
      </c>
      <c r="W48" s="84">
        <f t="shared" si="25"/>
        <v>127828</v>
      </c>
      <c r="X48" s="60">
        <f t="shared" si="25"/>
        <v>0</v>
      </c>
      <c r="Y48" s="60">
        <f t="shared" si="25"/>
        <v>0</v>
      </c>
      <c r="Z48" s="60">
        <f t="shared" si="25"/>
        <v>0</v>
      </c>
      <c r="AA48" s="60">
        <f t="shared" si="25"/>
        <v>0</v>
      </c>
      <c r="AB48" s="60">
        <f t="shared" si="25"/>
        <v>0</v>
      </c>
      <c r="AC48" s="60">
        <f t="shared" si="25"/>
        <v>0</v>
      </c>
      <c r="AD48" s="60">
        <f t="shared" si="25"/>
        <v>0</v>
      </c>
      <c r="AE48" s="60">
        <f t="shared" si="25"/>
        <v>0</v>
      </c>
      <c r="AF48" s="60">
        <f t="shared" si="25"/>
        <v>0</v>
      </c>
      <c r="AG48" s="60">
        <f t="shared" si="25"/>
        <v>0</v>
      </c>
      <c r="AH48" s="60">
        <f t="shared" si="25"/>
        <v>6956000</v>
      </c>
      <c r="AI48" s="62">
        <f t="shared" si="25"/>
        <v>7083828</v>
      </c>
      <c r="AJ48" s="63">
        <f t="shared" si="25"/>
        <v>8269338</v>
      </c>
    </row>
    <row r="49" spans="5:36" ht="12.75" thickTop="1"/>
    <row r="52" spans="5:36">
      <c r="E52" s="73">
        <f t="shared" ref="E52:U52" si="26">+E15+E24-E43-E48</f>
        <v>0</v>
      </c>
      <c r="F52" s="73">
        <f t="shared" si="26"/>
        <v>0</v>
      </c>
      <c r="G52" s="73">
        <f t="shared" si="26"/>
        <v>0</v>
      </c>
      <c r="H52" s="73">
        <f t="shared" si="26"/>
        <v>0</v>
      </c>
      <c r="I52" s="73">
        <f t="shared" si="26"/>
        <v>0</v>
      </c>
      <c r="J52" s="73">
        <f t="shared" si="26"/>
        <v>0</v>
      </c>
      <c r="K52" s="73">
        <f t="shared" si="26"/>
        <v>0</v>
      </c>
      <c r="L52" s="73">
        <f t="shared" si="26"/>
        <v>0</v>
      </c>
      <c r="M52" s="73">
        <f t="shared" si="26"/>
        <v>0</v>
      </c>
      <c r="N52" s="73">
        <f t="shared" si="26"/>
        <v>0</v>
      </c>
      <c r="O52" s="73">
        <f t="shared" si="26"/>
        <v>0</v>
      </c>
      <c r="P52" s="73">
        <f t="shared" si="26"/>
        <v>0</v>
      </c>
      <c r="Q52" s="73">
        <f t="shared" si="26"/>
        <v>0</v>
      </c>
      <c r="R52" s="73">
        <f t="shared" si="26"/>
        <v>0</v>
      </c>
      <c r="S52" s="73">
        <f t="shared" si="26"/>
        <v>0</v>
      </c>
      <c r="T52" s="73">
        <f t="shared" si="26"/>
        <v>0</v>
      </c>
      <c r="U52" s="73">
        <f t="shared" si="26"/>
        <v>0</v>
      </c>
      <c r="W52" s="73">
        <f t="shared" ref="W52:AJ52" si="27">+W15+W24-W43-W48</f>
        <v>0</v>
      </c>
      <c r="X52" s="73">
        <f t="shared" si="27"/>
        <v>0</v>
      </c>
      <c r="Y52" s="73">
        <f t="shared" si="27"/>
        <v>0</v>
      </c>
      <c r="Z52" s="73">
        <f t="shared" si="27"/>
        <v>0</v>
      </c>
      <c r="AA52" s="73">
        <f t="shared" si="27"/>
        <v>0</v>
      </c>
      <c r="AB52" s="73">
        <f t="shared" si="27"/>
        <v>0</v>
      </c>
      <c r="AC52" s="73">
        <f t="shared" si="27"/>
        <v>0</v>
      </c>
      <c r="AD52" s="73">
        <f t="shared" si="27"/>
        <v>0</v>
      </c>
      <c r="AE52" s="73">
        <f t="shared" si="27"/>
        <v>0</v>
      </c>
      <c r="AF52" s="73">
        <f t="shared" si="27"/>
        <v>0</v>
      </c>
      <c r="AG52" s="73">
        <f t="shared" si="27"/>
        <v>0</v>
      </c>
      <c r="AH52" s="73">
        <f t="shared" si="27"/>
        <v>0</v>
      </c>
      <c r="AI52" s="73">
        <f t="shared" si="27"/>
        <v>0</v>
      </c>
      <c r="AJ52" s="73">
        <f t="shared" si="27"/>
        <v>0</v>
      </c>
    </row>
  </sheetData>
  <mergeCells count="3">
    <mergeCell ref="E1:AJ1"/>
    <mergeCell ref="E2:U2"/>
    <mergeCell ref="V2:AI2"/>
  </mergeCells>
  <pageMargins left="0.7" right="0.7" top="0.75" bottom="0.75" header="0.3" footer="0.3"/>
  <pageSetup paperSize="5" scale="39" orientation="landscape" r:id="rId1"/>
  <headerFooter>
    <oddHeader xml:space="preserve">&amp;CHardee County Industrial Development Authority
Draft Budget for the year ended September 30, 2017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FYE 2017</vt:lpstr>
    </vt:vector>
  </TitlesOfParts>
  <Company>WBW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P. Cox</dc:creator>
  <cp:lastModifiedBy>Charles P. Cox</cp:lastModifiedBy>
  <cp:lastPrinted>2016-07-01T18:26:48Z</cp:lastPrinted>
  <dcterms:created xsi:type="dcterms:W3CDTF">2013-07-08T18:24:24Z</dcterms:created>
  <dcterms:modified xsi:type="dcterms:W3CDTF">2016-07-08T17:19:08Z</dcterms:modified>
</cp:coreProperties>
</file>